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申請書\"/>
    </mc:Choice>
  </mc:AlternateContent>
  <bookViews>
    <workbookView xWindow="0" yWindow="0" windowWidth="20490" windowHeight="7005"/>
  </bookViews>
  <sheets>
    <sheet name="助成事業申請書" sheetId="23" r:id="rId1"/>
    <sheet name="トラック協会使用" sheetId="35" state="hidden" r:id="rId2"/>
    <sheet name="決定通知書" sheetId="32" state="hidden" r:id="rId3"/>
    <sheet name="誓約書" sheetId="34" r:id="rId4"/>
    <sheet name="安全装置" sheetId="27" r:id="rId5"/>
    <sheet name="トルクレンチ専用" sheetId="36" r:id="rId6"/>
    <sheet name="ドラレコ" sheetId="28" r:id="rId7"/>
    <sheet name="可動式" sheetId="30" r:id="rId8"/>
    <sheet name="EMS" sheetId="29" r:id="rId9"/>
    <sheet name="ｱｲﾄﾞﾘﾝｸﾞｽﾄｯﾌﾟ" sheetId="31" r:id="rId10"/>
    <sheet name="助成事業実績報告書" sheetId="33" r:id="rId11"/>
    <sheet name="Sheet2" sheetId="38" state="hidden" r:id="rId12"/>
    <sheet name="Sheet1" sheetId="37" state="hidden" r:id="rId13"/>
    <sheet name="環境対応車一覧" sheetId="15" state="hidden" r:id="rId14"/>
    <sheet name="安全装置対象機器一覧" sheetId="10" state="hidden" r:id="rId15"/>
    <sheet name="ドライブレコーダー対象機器" sheetId="22" state="hidden" r:id="rId16"/>
    <sheet name="EMS対象機器" sheetId="18" state="hidden" r:id="rId17"/>
    <sheet name="アイドリング" sheetId="21" state="hidden" r:id="rId18"/>
  </sheets>
  <definedNames>
    <definedName name="ＣＢＣ_後方">安全装置対象機器一覧!$C$15:$R$15</definedName>
    <definedName name="ＣＢＣ_側方">安全装置対象機器一覧!$C$50:$M$50</definedName>
    <definedName name="CENTLESS_EMS">EMS対象機器!$B$22:$B$23</definedName>
    <definedName name="DR_区分">ドライブレコーダー対象機器!$B$110:$B$114</definedName>
    <definedName name="DR区分">ドライブレコーダー対象機器!$B$110:$B$114</definedName>
    <definedName name="DTEGジャパン_標準">ドライブレコーダー対象機器!$C$46:$N$46</definedName>
    <definedName name="GO_簡易">ドライブレコーダー対象機器!$C$31:$H$31</definedName>
    <definedName name="HS_THERMO_冷房">アイドリング!$C$11:$E$11</definedName>
    <definedName name="INBYTE_簡易">ドライブレコーダー対象機器!$C$6:$E$6</definedName>
    <definedName name="INBYTE_後方">安全装置対象機器一覧!$C$8:$AV$8</definedName>
    <definedName name="INBYTE_側方">安全装置対象機器一覧!$C$44:$AV$44</definedName>
    <definedName name="INBYTE_標準">ドライブレコーダー対象機器!$C$41:$G$41</definedName>
    <definedName name="ＩＴＳグリッド">ドライブレコーダー対象機器!$C$2:$E$2</definedName>
    <definedName name="ITSグリッド_EMS">EMS対象機器!$B$3:$B$4</definedName>
    <definedName name="ＩＴＳグリッド_簡易">ドライブレコーダー対象機器!$C$2:$N$2</definedName>
    <definedName name="ITSグリッド_連携">ドライブレコーダー対象機器!$C$66:$G$66</definedName>
    <definedName name="JK_TECH_簡易">ドライブレコーダー対象機器!$C$17:$H$17</definedName>
    <definedName name="JK_TECH_標準">ドライブレコーダー対象機器!$C$44:$G$44</definedName>
    <definedName name="MSネット_簡易">ドライブレコーダー対象機器!$C$12:$G$12</definedName>
    <definedName name="Nauto_Japan_簡易">ドライブレコーダー対象機器!$C$26:$G$26</definedName>
    <definedName name="NautoJapan_後付">安全装置対象機器一覧!$C$76:$AV$76</definedName>
    <definedName name="NH_Technology_簡易">ドライブレコーダー対象機器!$C$9:$G$9</definedName>
    <definedName name="ＮＰシステム開発">ドライブレコーダー対象機器!$C$101:$F$101</definedName>
    <definedName name="NPシステム開発_EMS">EMS対象機器!$B$12:$B$13</definedName>
    <definedName name="ＮＰシステム開発_一体">ドライブレコーダー対象機器!$C$97:$G$97</definedName>
    <definedName name="ＮＰシステム開発_簡易">ドライブレコーダー対象機器!$C$10:$G$10</definedName>
    <definedName name="ＮＰシステム開発_連携">ドライブレコーダー対象機器!$C$68:$G$68</definedName>
    <definedName name="ORLACO_後方">安全装置対象機器一覧!$C$11:$AV$11</definedName>
    <definedName name="ORLACO_側方">安全装置対象機器一覧!$C$47:$F$47</definedName>
    <definedName name="_xlnm.Print_Area" localSheetId="0">助成事業申請書!$A$1:$J$78</definedName>
    <definedName name="_xlnm.Print_Titles" localSheetId="6">ドラレコ!$1:$6</definedName>
    <definedName name="_xlnm.Print_Titles" localSheetId="5">トルクレンチ専用!$1:$7</definedName>
    <definedName name="_xlnm.Print_Titles" localSheetId="4">安全装置!$1:$7</definedName>
    <definedName name="TCI_後方">安全装置対象機器一覧!$C$24:$AV$24</definedName>
    <definedName name="TCL_簡易">ドライブレコーダー対象機器!$C$23:$G$23</definedName>
    <definedName name="ＵＤトラックス">環境対応車一覧!$B$9:$B$11</definedName>
    <definedName name="ＵＤトラックス_EMS" localSheetId="5">EMS対象機器!#REF!+EMS対象機器!#REF!</definedName>
    <definedName name="ＵＤトラックス_EMS">EMS対象機器!#REF!+EMS対象機器!#REF!</definedName>
    <definedName name="UDトラックス_クーラー">アイドリング!$C$16</definedName>
    <definedName name="UDトラックス_後方">安全装置対象機器一覧!$C$35:$H$35</definedName>
    <definedName name="UDトラックス_側方">安全装置対象機器一覧!$C$63:$AV$63</definedName>
    <definedName name="アース電機_後方">安全装置対象機器一覧!$C$4:$AV$4</definedName>
    <definedName name="アース電機_側方">安全装置対象機器一覧!$C$39:$AV$39</definedName>
    <definedName name="アールアンドピー_後方">安全装置対象機器一覧!$C$3:$AV$3</definedName>
    <definedName name="アールアンドピー_側方">安全装置対象機器一覧!$C$38:$K$38</definedName>
    <definedName name="アイ・シー・エル_冷房">アイドリング!$C$7:$E$7</definedName>
    <definedName name="アイ・シー・エル_連携">ドライブレコーダー対象機器!$C$64:$G$64</definedName>
    <definedName name="あきば商会">ドライブレコーダー対象機器!$C$100</definedName>
    <definedName name="あきば商会_EMS">EMS対象機器!$B$5</definedName>
    <definedName name="あきば商会_一体">ドライブレコーダー対象機器!$C$95:$G$95</definedName>
    <definedName name="あきば商会_連携">ドライブレコーダー対象機器!$C$100</definedName>
    <definedName name="アクシス_連携">ドライブレコーダー対象機器!$C$65:$G$65</definedName>
    <definedName name="アグレクション_後方">安全装置対象機器一覧!$C$5:$AV$5</definedName>
    <definedName name="アグレクション_側方">安全装置対象機器一覧!$C$40:$F$40</definedName>
    <definedName name="アサヒリサーチ_標準">ドライブレコーダー対象機器!$C$39:$G$39</definedName>
    <definedName name="アポロ技研_EMS">EMS対象機器!$B$6</definedName>
    <definedName name="アルファ・デポ_簡易">ドライブレコーダー対象機器!$C$4:$E$4</definedName>
    <definedName name="アルファ・デポ_後方">安全装置対象機器一覧!$C$6:$AV$6</definedName>
    <definedName name="アルファ・デポ_側方">安全装置対象機器一覧!$C$41:$I$41</definedName>
    <definedName name="イーテック_簡易">ドライブレコーダー対象機器!$C$5:$N$5</definedName>
    <definedName name="イーテック_後付">安全装置対象機器一覧!$C$80:$AV$80</definedName>
    <definedName name="いすゞA_S_冷房">アイドリング!$C$7:$E$7</definedName>
    <definedName name="いすゞAｱﾝﾄﾞS_標準">ドライブレコーダー対象機器!$C$38:$G$38</definedName>
    <definedName name="いすゞAｱﾝﾄﾞS_連携">ドライブレコーダー対象機器!$C$64:$N$64</definedName>
    <definedName name="いすゞ自動車">環境対応車一覧!$B$6:$B$8</definedName>
    <definedName name="いすゞ自動車_EMS">EMS対象機器!$B$7:$B$11</definedName>
    <definedName name="いすゞ自動車_クーラー">アイドリング!$C$14</definedName>
    <definedName name="いすゞ自動車_一体">ドライブレコーダー対象機器!$C$96:$N$96</definedName>
    <definedName name="いすゞ自動車_側方">安全装置対象機器一覧!$C$42:$F$42</definedName>
    <definedName name="インター">安全装置対象機器一覧!$B$62:$B$63</definedName>
    <definedName name="ｲﾝﾀｰﾛｯｸ">安全装置対象機器一覧!$B$72:$B$73</definedName>
    <definedName name="ウィンズ・テクノロジー・ジャパン_簡易">ドライブレコーダー対象機器!$C$7:$K$7</definedName>
    <definedName name="ウィンズ・テクノロジー・ジャパン_後方">安全装置対象機器一覧!$C$9:$AV$9</definedName>
    <definedName name="ウィンズ・テクノロジー・ジャパン_側方">安全装置対象機器一覧!$C$45:$F$45</definedName>
    <definedName name="ウィンズ・テクノロジー・ジャパン_標準">ドライブレコーダー対象機器!$C$42:$H$42</definedName>
    <definedName name="エアヒーター">アイドリング!$B$2:$B$4</definedName>
    <definedName name="エコモット_簡易">ドライブレコーダー対象機器!$C$8:$G$8</definedName>
    <definedName name="エバスぺヒャーミクニクライメットコントロールシステムズ_ヒーター">アイドリング!$C$3</definedName>
    <definedName name="エバスペヒャーミクニクライメットコントロールシステムズ_冷房">アイドリング!$C$8:$G$8</definedName>
    <definedName name="エフ・アール・シー_簡易">ドライブレコーダー対象機器!$C$11:$G$11</definedName>
    <definedName name="エフ・アール・シー_後方">安全装置対象機器一覧!$C$10:$AQ$10</definedName>
    <definedName name="エフ・アール・シー_側方">安全装置対象機器一覧!$C$46:$E$46</definedName>
    <definedName name="エムアンドケイ_簡易">ドライブレコーダー対象機器!$C$13:$N$13</definedName>
    <definedName name="エムモビリティ">ドライブレコーダー対象機器!$C$102</definedName>
    <definedName name="エムモビリティ_一体">ドライブレコーダー対象機器!$C$98:$H$98</definedName>
    <definedName name="エムモビリティ_簡易">ドライブレコーダー対象機器!$C$13:$G$13</definedName>
    <definedName name="エムモビリティ_連携">ドライブレコーダー対象機器!$C$69:$G$69</definedName>
    <definedName name="カーメイト_簡易">ドライブレコーダー対象機器!$C$14:$G$14</definedName>
    <definedName name="キャストレード_後方">安全装置対象機器一覧!$C$12:$AV$12</definedName>
    <definedName name="クラリオン_EMS">EMS対象機器!$B$17</definedName>
    <definedName name="クラリオン_後方">安全装置対象機器一覧!$C$13:$AV$13</definedName>
    <definedName name="クラリオン_側方">安全装置対象機器一覧!$C$48:$AD$48</definedName>
    <definedName name="クラリオンセールスアンドマーケティング_一体">ドライブレコーダー対象機器!$C$99:$G$99</definedName>
    <definedName name="クラリオンセールスアンドマーケティング_標準">ドライブレコーダー対象機器!$C$43:$N$43</definedName>
    <definedName name="クラリオンセールスアンドマーケティング_連携">ドライブレコーダー対象機器!$C$70:$G$70</definedName>
    <definedName name="クラリオンライフサイクルソリューションズ_簡易">ドライブレコーダー対象機器!$C$15:$N$15</definedName>
    <definedName name="クリューシステムズ_簡易" localSheetId="5">ドライブレコーダー対象機器!#REF!</definedName>
    <definedName name="クリューシステムズ_簡易">ドライブレコーダー対象機器!#REF!</definedName>
    <definedName name="クリューシステムズ_連携" localSheetId="5">ドライブレコーダー対象機器!#REF!</definedName>
    <definedName name="クリューシステムズ_連携">ドライブレコーダー対象機器!#REF!</definedName>
    <definedName name="クロコアートファクトリー_ヒーター">アイドリング!$C$4</definedName>
    <definedName name="ケイティアール_簡易" localSheetId="5">ドライブレコーダー対象機器!#REF!</definedName>
    <definedName name="ケイティアール_簡易">ドライブレコーダー対象機器!#REF!</definedName>
    <definedName name="コシダテック_後方">安全装置対象機器一覧!$C$14:$AV$14</definedName>
    <definedName name="コシダテック_側方">安全装置対象機器一覧!$C$49:$N$49</definedName>
    <definedName name="コムテック_簡易">ドライブレコーダー対象機器!$C$16:$L$16</definedName>
    <definedName name="ジェットイノウエ_簡易">ドライブレコーダー対象機器!$C$18:$K$18</definedName>
    <definedName name="ジェットイノウエ_後方">安全装置対象機器一覧!$C$17:$AS$17</definedName>
    <definedName name="ジェットイノウエ_側方">安全装置対象機器一覧!$C$52:$H$52</definedName>
    <definedName name="システック_EMS">EMS対象機器!$B$21</definedName>
    <definedName name="ジャパン・トゥエンティ_ワン_後付">安全装置対象機器一覧!$C$77:$G$77</definedName>
    <definedName name="シルバーアイ_簡易">ドライブレコーダー対象機器!$C$19:$H$19</definedName>
    <definedName name="シルバーアイ_後方">安全装置対象機器一覧!$C$16:$AV$16</definedName>
    <definedName name="シルバーアイ_側方">安全装置対象機器一覧!$C$51:$E$51</definedName>
    <definedName name="シルバーアイ_標準">ドライブレコーダー対象機器!$C$45:$G$45</definedName>
    <definedName name="シンクウェアジャパン_後方">安全装置対象機器一覧!$C$18:$AV$18</definedName>
    <definedName name="シンクウェアジャパン_側方">安全装置対象機器一覧!$C$53:$G$53</definedName>
    <definedName name="スカニアジャパン_後方">安全装置対象機器一覧!$C$19:$AV$19</definedName>
    <definedName name="スカニアジャパン_側方">安全装置対象機器一覧!$C$54:$F$54</definedName>
    <definedName name="スカニアジャパン_冷房">アイドリング!$C$10</definedName>
    <definedName name="スティーラージャパン_後方">安全装置対象機器一覧!$C$20:$AV$20</definedName>
    <definedName name="スティーラージャパン_側方">安全装置対象機器一覧!$C$55:$AV$55</definedName>
    <definedName name="スマートバリュー">安全装置対象機器一覧!$C$21:$F$21</definedName>
    <definedName name="スマートバリュー_簡易">ドライブレコーダー対象機器!$C$20:$G$20</definedName>
    <definedName name="セラヴィ_簡易" localSheetId="5">ドライブレコーダー対象機器!#REF!</definedName>
    <definedName name="セラヴィ_簡易">ドライブレコーダー対象機器!#REF!</definedName>
    <definedName name="セルスター工業_簡易">ドライブレコーダー対象機器!$C$21:$Q$21</definedName>
    <definedName name="ソーアップ_毛布">アイドリング!$C$21</definedName>
    <definedName name="タカラ物流システム_標準" localSheetId="5">ドライブレコーダー対象機器!#REF!</definedName>
    <definedName name="タカラ物流システム_標準">ドライブレコーダー対象機器!#REF!</definedName>
    <definedName name="データ・テック">ドライブレコーダー対象機器!$C$103:$F$103</definedName>
    <definedName name="データ・テック_EMS">EMS対象機器!$B$24:$B$26</definedName>
    <definedName name="データ・テック_一体">ドライブレコーダー対象機器!$C$100:$G$100</definedName>
    <definedName name="データ・テック_連携">ドライブレコーダー対象機器!$C$73:$G$73</definedName>
    <definedName name="データトロン_EMS">EMS対象機器!$B$27</definedName>
    <definedName name="テクノホライゾン_ファインフィットデザインカンパニー_連携">ドライブレコーダー対象機器!$C$72:$G$72</definedName>
    <definedName name="テクノホライゾンファインフィットデザインカンパニー_EMS">EMS対象機器!$B$14:$B$15</definedName>
    <definedName name="テクノホライゾンファインフィットデザインカンパニー_標準">ドライブレコーダー対象機器!$C$47:$G$47</definedName>
    <definedName name="デルタ_ツーリング_後付">安全装置対象機器一覧!$C$79:$J$79</definedName>
    <definedName name="デンソー">ドライブレコーダー対象機器!$C$104:$D$104</definedName>
    <definedName name="デンソー_EMS">EMS対象機器!$B$28:$B$30</definedName>
    <definedName name="デンソー_クーラー">アイドリング!$C$17</definedName>
    <definedName name="デンソー_ソリューション_後付">安全装置対象機器一覧!$C$81:$H$81</definedName>
    <definedName name="デンソー_一体">ドライブレコーダー対象機器!$C$100:$G$100</definedName>
    <definedName name="デンソー_毛布">アイドリング!$C$23</definedName>
    <definedName name="デンソー_連携">ドライブレコーダー対象機器!$C$74:$G$74</definedName>
    <definedName name="デンソーセールス_連携">ドライブレコーダー対象機器!$C$75:$G$75</definedName>
    <definedName name="デンソーソリューション_冷房">アイドリング!$C$12:$E$12</definedName>
    <definedName name="デンソーテン">ドライブレコーダー対象機器!$C$105:$D$105</definedName>
    <definedName name="デンソーテン_EMS">EMS対象機器!$B$31</definedName>
    <definedName name="デンソーテン_一体">ドライブレコーダー対象機器!$C$102:$G$102</definedName>
    <definedName name="デンソーテン_標準">ドライブレコーダー対象機器!$C$48:$G$48</definedName>
    <definedName name="デンソーテン_連携">ドライブレコーダー対象機器!$C$76:$G$76</definedName>
    <definedName name="ドコマップジャパン_連携">ドライブレコーダー対象機器!$C$79:$G$79</definedName>
    <definedName name="トコムス_簡易">ドライブレコーダー対象機器!$C$24:$H$24</definedName>
    <definedName name="ドコモ・システムズ_連携">ドライブレコーダー対象機器!$C$80:$G$80</definedName>
    <definedName name="トム通信工業_標準">ドライブレコーダー対象機器!$C$50:$G$50</definedName>
    <definedName name="トム通信工業_連携">ドライブレコーダー対象機器!$C$81:$I$81</definedName>
    <definedName name="トヨタ自動車">環境対応車一覧!$B$15</definedName>
    <definedName name="ドライブ・カメラ_連携">ドライブレコーダー対象機器!$C$71:$G$71</definedName>
    <definedName name="ドリームメーカー">安全装置対象機器一覧!$C$26:$J$26</definedName>
    <definedName name="トワード_EMS">EMS対象機器!$B$35</definedName>
    <definedName name="トワード_簡易">ドライブレコーダー対象機器!$C$25:$H$25</definedName>
    <definedName name="ナブアシスト_EMS">EMS対象機器!$B$36</definedName>
    <definedName name="ネクストリンク">安全装置対象機器一覧!$C$29:$F$29</definedName>
    <definedName name="ノーティス_簡易">ドライブレコーダー対象機器!$C$28:$H$28</definedName>
    <definedName name="ノーティス_標準">ドライブレコーダー対象機器!$C$52:$G$52</definedName>
    <definedName name="ノーティス_連携">ドライブレコーダー対象機器!$C$83:$G$83</definedName>
    <definedName name="パーマンコーポレーション_後方">安全装置対象機器一覧!$C$30:$F$30</definedName>
    <definedName name="パーマンコーポレーション_側方">安全装置対象機器一覧!$C$59:$E$59</definedName>
    <definedName name="パイオニア_標準">ドライブレコーダー対象機器!$C$57:$N$57</definedName>
    <definedName name="パイオニア_連携">ドライブレコーダー対象機器!$C$84:$G$84</definedName>
    <definedName name="パイオニア販売_EMS">EMS対象機器!$B$40:$B$50</definedName>
    <definedName name="ピー・エス・ディー_簡易" localSheetId="5">ドライブレコーダー対象機器!#REF!</definedName>
    <definedName name="ピー・エス・ディー_簡易">ドライブレコーダー対象機器!#REF!</definedName>
    <definedName name="ビューテック_簡易">ドライブレコーダー対象機器!$C$29:$G$29</definedName>
    <definedName name="ビューテック_後付">安全装置対象機器一覧!$C$82:$D$82</definedName>
    <definedName name="ビューテック_標準">ドライブレコーダー対象機器!$C$54:$G$54</definedName>
    <definedName name="ビューテック_連携">ドライブレコーダー対象機器!$C$85:$G$85</definedName>
    <definedName name="フタバシステム_標準">ドライブレコーダー対象機器!$C$58:$N$58</definedName>
    <definedName name="プロスタッフ_毛布">アイドリング!$C$24</definedName>
    <definedName name="ベバストサーモアンドコンフォートジャパン_ヒーター">アイドリング!$C$2:$C$2</definedName>
    <definedName name="ベバストサーモアンドコンフォートジャパン_冷房">アイドリング!$C$6:$E$6</definedName>
    <definedName name="ボルボ">環境対応車一覧!$B$16</definedName>
    <definedName name="ホワイトハウス_冷房">アイドリング!$C$9</definedName>
    <definedName name="ミヤマ_EMS">EMS対象機器!$B$66</definedName>
    <definedName name="メルコモビリティーソリューションズ_後方">安全装置対象機器一覧!$C$34:$AY$34</definedName>
    <definedName name="メルコモビリティーソリューションズ_側方">安全装置対象機器一覧!$C$62:$AY$62</definedName>
    <definedName name="メルモ_EMS">EMS対象機器!$B$67</definedName>
    <definedName name="メルモ_連携">ドライブレコーダー対象機器!$C$87:$G$87</definedName>
    <definedName name="モバイルクリエイト_簡易">ドライブレコーダー対象機器!$C$30:$H$30</definedName>
    <definedName name="モバイルリンク_一体">ドライブレコーダー対象機器!$C$106:$G$106</definedName>
    <definedName name="モバイルリンク_連携">ドライブレコーダー対象機器!$C$110</definedName>
    <definedName name="ユピテル_簡易">ドライブレコーダー対象機器!$C$32:$G$32</definedName>
    <definedName name="ユピテル_標準">ドライブレコーダー対象機器!$C$55:$G$55</definedName>
    <definedName name="ヨシオ_毛布">アイドリング!$C$20</definedName>
    <definedName name="レコディアジャパン_簡易" localSheetId="5">ドライブレコーダー対象機器!#REF!</definedName>
    <definedName name="レコディアジャパン_簡易">ドライブレコーダー対象機器!#REF!</definedName>
    <definedName name="レゾナント・システムズ">安全装置対象機器一覧!$C$36:$F$36</definedName>
    <definedName name="ワーテックス_EMS">EMS対象機器!$B$74</definedName>
    <definedName name="ワーテックス_簡易">ドライブレコーダー対象機器!$C$33:$O$33</definedName>
    <definedName name="ワーテックス_後方">安全装置対象機器一覧!$C$37:$AV$37</definedName>
    <definedName name="ワーテックス_側方">安全装置対象機器一覧!$C$64:$M$64</definedName>
    <definedName name="ワーテックス_標準">ドライブレコーダー対象機器!$C$57:$G$57</definedName>
    <definedName name="ワーテックス_毛布">アイドリング!$C$22</definedName>
    <definedName name="ワーテックス_連携">ドライブレコーダー対象機器!$C$89:$G$89</definedName>
    <definedName name="綾瀬設備工業_簡易">ドライブレコーダー対象機器!$C$4:$N$4</definedName>
    <definedName name="一体型">ドライブレコーダー対象機器!$B$95:$B$107</definedName>
    <definedName name="運行管理連携型">ドライブレコーダー対象機器!$B$64:$B$89</definedName>
    <definedName name="沖電気工業_EMS">EMS対象機器!$B$16</definedName>
    <definedName name="温水式ヒーター">アイドリング!$B$18:$B$19</definedName>
    <definedName name="簡易型">ドライブレコーダー対象機器!$B$2:$B$33</definedName>
    <definedName name="後付安全装置">安全装置対象機器一覧!$B$74:$B$82</definedName>
    <definedName name="後方">安全装置対象機器一覧!$B$3:$B$37</definedName>
    <definedName name="光英システム_EMS">EMS対象機器!$B$18:$B$20</definedName>
    <definedName name="光英システム_標準">ドライブレコーダー対象機器!$C$48:$N$48</definedName>
    <definedName name="光英システム_連携">ドライブレコーダー対象機器!$C$74:$N$74</definedName>
    <definedName name="三菱ふそう">環境対応車一覧!$B$12:$B$14</definedName>
    <definedName name="三菱ふそう_クーラー">アイドリング!$C$15</definedName>
    <definedName name="三菱ふそう_トラック・バス_EMS">EMS対象機器!$B$65</definedName>
    <definedName name="三菱ふそう_トラック・バス_連携">ドライブレコーダー対象機器!$C$91</definedName>
    <definedName name="三菱ふそう_ヒーター">アイドリング!$C$19</definedName>
    <definedName name="三菱ふそうトラック・バス_連携" localSheetId="5">ドライブレコーダー対象機器!#REF!</definedName>
    <definedName name="三菱ふそうトラック・バス_連携">ドライブレコーダー対象機器!#REF!</definedName>
    <definedName name="三菱電機_後方">安全装置対象機器一覧!$C$32:$AV$32</definedName>
    <definedName name="三菱電機_側方">安全装置対象機器一覧!$C$61:$N$61</definedName>
    <definedName name="市光工業_後方">安全装置対象機器一覧!$C$7:$AO$7</definedName>
    <definedName name="市光工業_側方">安全装置対象機器一覧!$C$43:$AF$43</definedName>
    <definedName name="市光工業_標準">ドライブレコーダー対象機器!$C$40:$G$40</definedName>
    <definedName name="市光工業_連携">ドライブレコーダー対象機器!$C$67:$G$67</definedName>
    <definedName name="車載バッテリー式冷房装置">アイドリング!$B$5:$B$12</definedName>
    <definedName name="秋田県貿易">安全装置対象機器一覧!$C$63:$AW$63</definedName>
    <definedName name="匠技研_簡易">ドライブレコーダー対象機器!$C$25:$N$25</definedName>
    <definedName name="青木製作所">ドライブレコーダー対象機器!$C$3:$C$3</definedName>
    <definedName name="青木製作所_簡易">ドライブレコーダー対象機器!$C$3:$L$3</definedName>
    <definedName name="側方">安全装置対象機器一覧!$B$38:$B$64</definedName>
    <definedName name="側方衝突">安全装置対象機器一覧!$B$65:$B$71</definedName>
    <definedName name="太陽工業_冷房">アイドリング!$C$5</definedName>
    <definedName name="辰巳屋興業_簡易">ドライブレコーダー対象機器!$C$22:$N$22</definedName>
    <definedName name="辰巳屋興業_後方">安全装置対象機器一覧!$C$22:$J$22</definedName>
    <definedName name="辰巳屋興業_側方">安全装置対象機器一覧!$C$56:$F$56</definedName>
    <definedName name="蓄冷式クーラー">アイドリング!$B$13:$B$17</definedName>
    <definedName name="槌屋ヤック_後方">安全装置対象機器一覧!$C$23:$T$23</definedName>
    <definedName name="槌屋ヤック_側方">安全装置対象機器一覧!$C$57:$U$57</definedName>
    <definedName name="電気式毛布">アイドリング!$B$20:$B$24</definedName>
    <definedName name="東海クラリオン">ドライブレコーダー対象機器!$C$106:$D$106</definedName>
    <definedName name="東海クラリオン_一体">ドライブレコーダー対象機器!$C$103:$G$103</definedName>
    <definedName name="東海クラリオン_後付">安全装置対象機器一覧!$C$78:$AV$78</definedName>
    <definedName name="東海クラリオン_後方">安全装置対象機器一覧!$C$25:$H$25</definedName>
    <definedName name="東海クラリオン_側方衝突">安全装置対象機器一覧!$C$65:$AV$65</definedName>
    <definedName name="東海クラリオン_標準">ドライブレコーダー対象機器!$C$49:$I$49</definedName>
    <definedName name="東海クラリオン_連携">ドライブレコーダー対象機器!$C$77:$G$77</definedName>
    <definedName name="東海電子_インター">安全装置対象機器一覧!$C$73:$E$73</definedName>
    <definedName name="東信電気_連携">ドライブレコーダー対象機器!$C$78:$G$78</definedName>
    <definedName name="日商エレクトロニクス_簡易">ドライブレコーダー対象機器!$C$30:$N$30</definedName>
    <definedName name="日米電子_EMS">EMS対象機器!$B$37:$B$38</definedName>
    <definedName name="日本ヴューテック_簡易">ドライブレコーダー対象機器!$C$27:$H$27</definedName>
    <definedName name="日本ヴューテック_後方">安全装置対象機器一覧!$C$27:$AW$27</definedName>
    <definedName name="日本ヴューテック_側方">安全装置対象機器一覧!$C$58:$Q$58</definedName>
    <definedName name="日本ヴューテック_標準">ドライブレコーダー対象機器!$C$51:$G$51</definedName>
    <definedName name="日本セラミック">安全装置対象機器一覧!$C$28:$F$28</definedName>
    <definedName name="日本鋭明技術">ドライブレコーダー対象機器!$C$58:$D$58</definedName>
    <definedName name="日本鋭明技術_標準">ドライブレコーダー対象機器!$C$53:$G$53</definedName>
    <definedName name="日本低炭素開発_EMS">EMS対象機器!$B$39</definedName>
    <definedName name="日本電気_連携">ドライブレコーダー対象機器!$C$82:$G$82</definedName>
    <definedName name="日野自動車">環境対応車一覧!$B$3:$B$5</definedName>
    <definedName name="日野自動車_EMS">EMS対象機器!$B$51</definedName>
    <definedName name="日野自動車_クーラー">アイドリング!$C$13</definedName>
    <definedName name="日野自動車_ヒーター">アイドリング!$C$18</definedName>
    <definedName name="日野自動車_後付">安全装置対象機器一覧!$C$75:$E$75</definedName>
    <definedName name="日野自動車_後方">安全装置対象機器一覧!$C$31:$Q$31</definedName>
    <definedName name="日野自動車_側方">安全装置対象機器一覧!$C$58:$AX$58</definedName>
    <definedName name="日立製作所_後付">安全装置対象機器一覧!$C$74:$E$74</definedName>
    <definedName name="菱和_標準">ドライブレコーダー対象機器!$C$56:$G$56</definedName>
    <definedName name="標準型">ドライブレコーダー対象機器!$B$38:$B$58</definedName>
    <definedName name="富士ソフト_EMS">EMS対象機器!$B$52</definedName>
    <definedName name="富士ソフト_簡易">ドライブレコーダー対象機器!$C$34:$N$34</definedName>
    <definedName name="富士ソフト_連携">ドライブレコーダー対象機器!$C$90:$N$90</definedName>
    <definedName name="富士通">ドライブレコーダー対象機器!$C$104:$K$104</definedName>
    <definedName name="富士通__トランストロン製">ドライブレコーダー対象機器!$C$108:$G$108</definedName>
    <definedName name="富士通_EMS">EMS対象機器!$B$53:$B$59</definedName>
    <definedName name="富士通_トランストロン製_EMS">EMS対象機器!$B$60</definedName>
    <definedName name="富士通_トランストロン製_一体">ドライブレコーダー対象機器!$C$105:$H$105</definedName>
    <definedName name="富士通_トランストロン製_連携">ドライブレコーダー対象機器!$C$86:$N$86</definedName>
    <definedName name="富士通_一体">ドライブレコーダー対象機器!$C$108:$N$108</definedName>
    <definedName name="富士通_連携">ドライブレコーダー対象機器!$C$107:$L$107</definedName>
    <definedName name="堀場製作所_EMS" localSheetId="5">EMS対象機器!#REF!</definedName>
    <definedName name="堀場製作所_EMS">EMS対象機器!#REF!</definedName>
    <definedName name="堀場製作所_一体">ドライブレコーダー対象機器!$C$110:$N$110</definedName>
    <definedName name="堀場製作所_連携">ドライブレコーダー対象機器!$C$91:$N$91</definedName>
    <definedName name="名鉄交通商事">安全装置対象機器一覧!$C$33:$H$33</definedName>
    <definedName name="矢崎エナジー_______________________________________________________________________________________________________システム_連携">ドライブレコーダー対象機器!$C$92:$F$92</definedName>
    <definedName name="矢崎エナジーシステム_EMS">EMS対象機器!$B$68:$B$73</definedName>
    <definedName name="矢崎エナジーシステム_一体">ドライブレコーダー対象機器!$C$107:$H$107</definedName>
    <definedName name="矢崎エナジーシステム_連携">ドライブレコーダー対象機器!$C$88:$G$88</definedName>
  </definedNames>
  <calcPr calcId="162913"/>
</workbook>
</file>

<file path=xl/calcChain.xml><?xml version="1.0" encoding="utf-8"?>
<calcChain xmlns="http://schemas.openxmlformats.org/spreadsheetml/2006/main">
  <c r="N106" i="27" l="1"/>
  <c r="N104" i="27"/>
  <c r="N102" i="27"/>
  <c r="N100" i="27"/>
  <c r="N98" i="27"/>
  <c r="N96" i="27"/>
  <c r="N94" i="27"/>
  <c r="N92" i="27"/>
  <c r="N90" i="27"/>
  <c r="N88" i="27"/>
  <c r="N86" i="27"/>
  <c r="N84" i="27"/>
  <c r="N82" i="27"/>
  <c r="N80" i="27"/>
  <c r="N78" i="27"/>
  <c r="N76" i="27"/>
  <c r="N74" i="27"/>
  <c r="N72" i="27"/>
  <c r="N70" i="27"/>
  <c r="N68" i="27"/>
  <c r="N66" i="27"/>
  <c r="N64" i="27"/>
  <c r="N62" i="27"/>
  <c r="N60" i="27"/>
  <c r="N58" i="27"/>
  <c r="N56" i="27"/>
  <c r="N54" i="27"/>
  <c r="N52" i="27"/>
  <c r="N50" i="27"/>
  <c r="N48" i="27"/>
  <c r="N46" i="27"/>
  <c r="N44" i="27"/>
  <c r="N42" i="27"/>
  <c r="N40" i="27"/>
  <c r="N38" i="27"/>
  <c r="N36" i="27"/>
  <c r="N34" i="27"/>
  <c r="N32" i="27"/>
  <c r="N30" i="27"/>
  <c r="N28" i="27"/>
  <c r="N26" i="27"/>
  <c r="N24" i="27"/>
  <c r="N22" i="27"/>
  <c r="N20" i="27"/>
  <c r="N18" i="27"/>
  <c r="N16" i="27"/>
  <c r="N14" i="27"/>
  <c r="E107" i="27" l="1"/>
  <c r="E105" i="27"/>
  <c r="E103" i="27"/>
  <c r="E101" i="27"/>
  <c r="E99" i="27"/>
  <c r="E97" i="27"/>
  <c r="E95" i="27"/>
  <c r="E93" i="27"/>
  <c r="E91" i="27"/>
  <c r="E89" i="27"/>
  <c r="E87" i="27"/>
  <c r="E85" i="27"/>
  <c r="E83" i="27"/>
  <c r="E81" i="27"/>
  <c r="E79" i="27"/>
  <c r="E77" i="27"/>
  <c r="E75" i="27"/>
  <c r="E73" i="27"/>
  <c r="E71" i="27"/>
  <c r="E69" i="27"/>
  <c r="E67" i="27"/>
  <c r="E65" i="27"/>
  <c r="E63" i="27"/>
  <c r="E61" i="27"/>
  <c r="E59" i="27"/>
  <c r="E57" i="27"/>
  <c r="E55" i="27"/>
  <c r="E53" i="27"/>
  <c r="E51" i="27"/>
  <c r="E49" i="27"/>
  <c r="E47" i="27"/>
  <c r="E45" i="27"/>
  <c r="E43" i="27"/>
  <c r="E41" i="27"/>
  <c r="E39" i="27"/>
  <c r="E37" i="27"/>
  <c r="E35" i="27"/>
  <c r="E33" i="27"/>
  <c r="E31" i="27"/>
  <c r="E29" i="27"/>
  <c r="E27" i="27"/>
  <c r="E25" i="27"/>
  <c r="E23" i="27"/>
  <c r="E21" i="27"/>
  <c r="E19" i="27"/>
  <c r="E17" i="27"/>
  <c r="E15" i="27"/>
  <c r="E13" i="27"/>
  <c r="E11" i="27"/>
  <c r="E106" i="27"/>
  <c r="E104" i="27"/>
  <c r="E102" i="27"/>
  <c r="E100" i="27"/>
  <c r="E98" i="27"/>
  <c r="E96" i="27"/>
  <c r="E94" i="27"/>
  <c r="E92" i="27"/>
  <c r="E90" i="27"/>
  <c r="E88" i="27"/>
  <c r="E86" i="27"/>
  <c r="E84" i="27"/>
  <c r="E82" i="27"/>
  <c r="E80" i="27"/>
  <c r="E78" i="27"/>
  <c r="E76" i="27"/>
  <c r="E74" i="27"/>
  <c r="E72" i="27"/>
  <c r="E70" i="27"/>
  <c r="E68" i="27"/>
  <c r="E66" i="27"/>
  <c r="E64" i="27"/>
  <c r="E62" i="27"/>
  <c r="E60" i="27"/>
  <c r="E58" i="27"/>
  <c r="E56" i="27"/>
  <c r="E54" i="27"/>
  <c r="E52" i="27"/>
  <c r="E50" i="27"/>
  <c r="E48" i="27"/>
  <c r="E46" i="27"/>
  <c r="E44" i="27"/>
  <c r="E42" i="27"/>
  <c r="E40" i="27"/>
  <c r="E38" i="27"/>
  <c r="E36" i="27"/>
  <c r="E34" i="27"/>
  <c r="E32" i="27"/>
  <c r="E30" i="27"/>
  <c r="E28" i="27"/>
  <c r="E26" i="27"/>
  <c r="E24" i="27"/>
  <c r="E22" i="27"/>
  <c r="E20" i="27"/>
  <c r="E18" i="27"/>
  <c r="E16" i="27"/>
  <c r="E14" i="27"/>
  <c r="E12" i="27"/>
  <c r="E10" i="27"/>
  <c r="E9" i="27"/>
  <c r="E8" i="27"/>
  <c r="N8" i="29" l="1"/>
  <c r="P36" i="36" l="1"/>
  <c r="I104" i="27" l="1"/>
  <c r="I102" i="27"/>
  <c r="I100" i="27"/>
  <c r="I98" i="27"/>
  <c r="I96" i="27"/>
  <c r="I94" i="27"/>
  <c r="I92" i="27"/>
  <c r="I90" i="27"/>
  <c r="I88" i="27"/>
  <c r="I86" i="27"/>
  <c r="I84" i="27"/>
  <c r="I82" i="27"/>
  <c r="I80" i="27"/>
  <c r="I78" i="27"/>
  <c r="I76" i="27"/>
  <c r="I74" i="27"/>
  <c r="I72" i="27"/>
  <c r="I70" i="27"/>
  <c r="K70" i="27" s="1"/>
  <c r="L70" i="27" s="1"/>
  <c r="I68" i="27"/>
  <c r="I66" i="27"/>
  <c r="J66" i="27"/>
  <c r="K66" i="27" s="1"/>
  <c r="J67" i="27"/>
  <c r="J68" i="27"/>
  <c r="K68" i="27" s="1"/>
  <c r="J69" i="27"/>
  <c r="J70" i="27"/>
  <c r="J71" i="27"/>
  <c r="J72" i="27"/>
  <c r="J73" i="27"/>
  <c r="J74" i="27"/>
  <c r="J75" i="27"/>
  <c r="J76" i="27"/>
  <c r="K76" i="27" s="1"/>
  <c r="J77" i="27"/>
  <c r="J78" i="27"/>
  <c r="J79" i="27"/>
  <c r="J80" i="27"/>
  <c r="J81" i="27"/>
  <c r="J82" i="27"/>
  <c r="K82" i="27" s="1"/>
  <c r="J83" i="27"/>
  <c r="J84" i="27"/>
  <c r="K84" i="27" s="1"/>
  <c r="J85" i="27"/>
  <c r="J86" i="27"/>
  <c r="K86" i="27" s="1"/>
  <c r="J87" i="27"/>
  <c r="J88" i="27"/>
  <c r="K88" i="27" s="1"/>
  <c r="J89" i="27"/>
  <c r="J90" i="27"/>
  <c r="J91" i="27"/>
  <c r="J92" i="27"/>
  <c r="K92" i="27" s="1"/>
  <c r="J93" i="27"/>
  <c r="J94" i="27"/>
  <c r="J95" i="27"/>
  <c r="J96" i="27"/>
  <c r="K96" i="27" s="1"/>
  <c r="J97" i="27"/>
  <c r="J98" i="27"/>
  <c r="K98" i="27" s="1"/>
  <c r="J99" i="27"/>
  <c r="J100" i="27"/>
  <c r="J101" i="27"/>
  <c r="J102" i="27"/>
  <c r="J103" i="27"/>
  <c r="J104" i="27"/>
  <c r="J105" i="27"/>
  <c r="I104" i="36"/>
  <c r="I102" i="36"/>
  <c r="I100" i="36"/>
  <c r="I98" i="36"/>
  <c r="I96" i="36"/>
  <c r="I94" i="36"/>
  <c r="I92" i="36"/>
  <c r="I90" i="36"/>
  <c r="I88" i="36"/>
  <c r="I86" i="36"/>
  <c r="I84" i="36"/>
  <c r="I82" i="36"/>
  <c r="I80" i="36"/>
  <c r="I78" i="36"/>
  <c r="I76" i="36"/>
  <c r="I74" i="36"/>
  <c r="I72" i="36"/>
  <c r="I70" i="36"/>
  <c r="I68" i="36"/>
  <c r="I66" i="36"/>
  <c r="K66" i="36" s="1"/>
  <c r="J66" i="36"/>
  <c r="J67" i="36"/>
  <c r="J68" i="36"/>
  <c r="J69" i="36"/>
  <c r="J70" i="36"/>
  <c r="K70" i="36" s="1"/>
  <c r="P70" i="36" s="1"/>
  <c r="J71" i="36"/>
  <c r="J72" i="36"/>
  <c r="K72" i="36" s="1"/>
  <c r="P72" i="36" s="1"/>
  <c r="J73" i="36"/>
  <c r="J74" i="36"/>
  <c r="J75" i="36"/>
  <c r="J76" i="36"/>
  <c r="J77" i="36"/>
  <c r="J78" i="36"/>
  <c r="K78" i="36" s="1"/>
  <c r="P78" i="36" s="1"/>
  <c r="J79" i="36"/>
  <c r="J80" i="36"/>
  <c r="K80" i="36" s="1"/>
  <c r="J81" i="36"/>
  <c r="J82" i="36"/>
  <c r="K82" i="36" s="1"/>
  <c r="J83" i="36"/>
  <c r="J84" i="36"/>
  <c r="J85" i="36"/>
  <c r="J86" i="36"/>
  <c r="K86" i="36" s="1"/>
  <c r="P86" i="36" s="1"/>
  <c r="J87" i="36"/>
  <c r="J88" i="36"/>
  <c r="K88" i="36" s="1"/>
  <c r="P88" i="36" s="1"/>
  <c r="J89" i="36"/>
  <c r="J90" i="36"/>
  <c r="J91" i="36"/>
  <c r="J92" i="36"/>
  <c r="J93" i="36"/>
  <c r="J94" i="36"/>
  <c r="K94" i="36" s="1"/>
  <c r="P94" i="36" s="1"/>
  <c r="J95" i="36"/>
  <c r="J96" i="36"/>
  <c r="K96" i="36" s="1"/>
  <c r="P96" i="36" s="1"/>
  <c r="J97" i="36"/>
  <c r="J98" i="36"/>
  <c r="K98" i="36" s="1"/>
  <c r="J99" i="36"/>
  <c r="J100" i="36"/>
  <c r="J101" i="36"/>
  <c r="J102" i="36"/>
  <c r="K102" i="36" s="1"/>
  <c r="P102" i="36" s="1"/>
  <c r="J103" i="36"/>
  <c r="J104" i="36"/>
  <c r="K104" i="36" s="1"/>
  <c r="P104" i="36" s="1"/>
  <c r="J105" i="36"/>
  <c r="J9" i="36"/>
  <c r="K90" i="27" l="1"/>
  <c r="K74" i="27"/>
  <c r="N66" i="36"/>
  <c r="P66" i="36"/>
  <c r="N80" i="36"/>
  <c r="P80" i="36"/>
  <c r="O82" i="36"/>
  <c r="P82" i="36"/>
  <c r="N98" i="36"/>
  <c r="P98" i="36"/>
  <c r="K72" i="27"/>
  <c r="K80" i="27"/>
  <c r="K94" i="27"/>
  <c r="K78" i="27"/>
  <c r="P76" i="27"/>
  <c r="O76" i="27"/>
  <c r="L76" i="27"/>
  <c r="M76" i="27"/>
  <c r="M68" i="27"/>
  <c r="L68" i="27"/>
  <c r="O68" i="27"/>
  <c r="P68" i="27"/>
  <c r="P92" i="27"/>
  <c r="L92" i="27"/>
  <c r="O92" i="27"/>
  <c r="M92" i="27"/>
  <c r="L74" i="27"/>
  <c r="P74" i="27"/>
  <c r="O74" i="27"/>
  <c r="M74" i="27"/>
  <c r="O66" i="27"/>
  <c r="M66" i="27"/>
  <c r="L66" i="27"/>
  <c r="P66" i="27"/>
  <c r="M84" i="27"/>
  <c r="P84" i="27"/>
  <c r="L84" i="27"/>
  <c r="O84" i="27"/>
  <c r="M90" i="27"/>
  <c r="P90" i="27"/>
  <c r="O90" i="27"/>
  <c r="L90" i="27"/>
  <c r="M72" i="27"/>
  <c r="L72" i="27"/>
  <c r="P72" i="27"/>
  <c r="O72" i="27"/>
  <c r="M82" i="27"/>
  <c r="P82" i="27"/>
  <c r="L82" i="27"/>
  <c r="O82" i="27"/>
  <c r="M88" i="27"/>
  <c r="L88" i="27"/>
  <c r="P88" i="27"/>
  <c r="O88" i="27"/>
  <c r="M98" i="27"/>
  <c r="P98" i="27"/>
  <c r="L98" i="27"/>
  <c r="O98" i="27"/>
  <c r="O96" i="27"/>
  <c r="P96" i="27"/>
  <c r="M96" i="27"/>
  <c r="L96" i="27"/>
  <c r="O80" i="27"/>
  <c r="M80" i="27"/>
  <c r="P80" i="27"/>
  <c r="L80" i="27"/>
  <c r="P94" i="27"/>
  <c r="O94" i="27"/>
  <c r="M94" i="27"/>
  <c r="L94" i="27"/>
  <c r="L86" i="27"/>
  <c r="O86" i="27"/>
  <c r="M86" i="27"/>
  <c r="P86" i="27"/>
  <c r="P78" i="27"/>
  <c r="O78" i="27"/>
  <c r="M78" i="27"/>
  <c r="L78" i="27"/>
  <c r="P70" i="27"/>
  <c r="M70" i="27"/>
  <c r="O70" i="27"/>
  <c r="K104" i="27"/>
  <c r="M104" i="27" s="1"/>
  <c r="K100" i="36"/>
  <c r="P100" i="36" s="1"/>
  <c r="K92" i="36"/>
  <c r="K84" i="36"/>
  <c r="P84" i="36" s="1"/>
  <c r="K76" i="36"/>
  <c r="P76" i="36" s="1"/>
  <c r="K68" i="36"/>
  <c r="P68" i="36" s="1"/>
  <c r="K90" i="36"/>
  <c r="K74" i="36"/>
  <c r="P74" i="36" s="1"/>
  <c r="O92" i="36"/>
  <c r="N92" i="36"/>
  <c r="L92" i="36"/>
  <c r="M76" i="36"/>
  <c r="L90" i="36"/>
  <c r="M90" i="36"/>
  <c r="N90" i="36"/>
  <c r="N102" i="36"/>
  <c r="L102" i="36"/>
  <c r="O102" i="36"/>
  <c r="M102" i="36"/>
  <c r="O94" i="36"/>
  <c r="M94" i="36"/>
  <c r="N94" i="36"/>
  <c r="L94" i="36"/>
  <c r="N86" i="36"/>
  <c r="L86" i="36"/>
  <c r="O86" i="36"/>
  <c r="M86" i="36"/>
  <c r="O78" i="36"/>
  <c r="M78" i="36"/>
  <c r="N78" i="36"/>
  <c r="L78" i="36"/>
  <c r="N70" i="36"/>
  <c r="L70" i="36"/>
  <c r="O70" i="36"/>
  <c r="M70" i="36"/>
  <c r="N100" i="36"/>
  <c r="L100" i="36"/>
  <c r="O100" i="36"/>
  <c r="M100" i="36"/>
  <c r="N84" i="36"/>
  <c r="L84" i="36"/>
  <c r="O84" i="36"/>
  <c r="M84" i="36"/>
  <c r="N68" i="36"/>
  <c r="L68" i="36"/>
  <c r="M68" i="36"/>
  <c r="O68" i="36"/>
  <c r="O104" i="36"/>
  <c r="M104" i="36"/>
  <c r="N104" i="36"/>
  <c r="L104" i="36"/>
  <c r="O72" i="36"/>
  <c r="M72" i="36"/>
  <c r="N72" i="36"/>
  <c r="L72" i="36"/>
  <c r="N96" i="36"/>
  <c r="L96" i="36"/>
  <c r="O96" i="36"/>
  <c r="M96" i="36"/>
  <c r="O88" i="36"/>
  <c r="M88" i="36"/>
  <c r="N88" i="36"/>
  <c r="L88" i="36"/>
  <c r="M80" i="36"/>
  <c r="O80" i="36"/>
  <c r="M66" i="36"/>
  <c r="O98" i="36"/>
  <c r="M82" i="36"/>
  <c r="M98" i="36"/>
  <c r="O66" i="36"/>
  <c r="L80" i="36"/>
  <c r="L66" i="36"/>
  <c r="L82" i="36"/>
  <c r="L98" i="36"/>
  <c r="N82" i="36"/>
  <c r="K102" i="27"/>
  <c r="O102" i="27" s="1"/>
  <c r="K100" i="27"/>
  <c r="P100" i="27" s="1"/>
  <c r="O100" i="27"/>
  <c r="M102" i="27" l="1"/>
  <c r="P102" i="27"/>
  <c r="N76" i="36"/>
  <c r="O90" i="36"/>
  <c r="P90" i="36"/>
  <c r="N74" i="36"/>
  <c r="L76" i="36"/>
  <c r="L74" i="36"/>
  <c r="M74" i="36"/>
  <c r="O76" i="36"/>
  <c r="O74" i="36"/>
  <c r="M92" i="36"/>
  <c r="P92" i="36"/>
  <c r="L100" i="27"/>
  <c r="L102" i="27"/>
  <c r="P104" i="27"/>
  <c r="O104" i="27"/>
  <c r="M100" i="27"/>
  <c r="L104" i="27"/>
  <c r="J107" i="36" l="1"/>
  <c r="J106" i="36"/>
  <c r="I106" i="36"/>
  <c r="J65" i="36"/>
  <c r="J64" i="36"/>
  <c r="I64" i="36"/>
  <c r="J63" i="36"/>
  <c r="J62" i="36"/>
  <c r="I62" i="36"/>
  <c r="J61" i="36"/>
  <c r="J60" i="36"/>
  <c r="I60" i="36"/>
  <c r="J59" i="36"/>
  <c r="J58" i="36"/>
  <c r="I58" i="36"/>
  <c r="J57" i="36"/>
  <c r="J56" i="36"/>
  <c r="I56" i="36"/>
  <c r="J55" i="36"/>
  <c r="J54" i="36"/>
  <c r="I54" i="36"/>
  <c r="J53" i="36"/>
  <c r="J52" i="36"/>
  <c r="I52" i="36"/>
  <c r="J51" i="36"/>
  <c r="J50" i="36"/>
  <c r="I50" i="36"/>
  <c r="J49" i="36"/>
  <c r="J48" i="36"/>
  <c r="I48" i="36"/>
  <c r="J47" i="36"/>
  <c r="J46" i="36"/>
  <c r="I46" i="36"/>
  <c r="J45" i="36"/>
  <c r="J44" i="36"/>
  <c r="I44" i="36"/>
  <c r="J43" i="36"/>
  <c r="J42" i="36"/>
  <c r="I42" i="36"/>
  <c r="J41" i="36"/>
  <c r="J40" i="36"/>
  <c r="I40" i="36"/>
  <c r="J39" i="36"/>
  <c r="J38" i="36"/>
  <c r="I38" i="36"/>
  <c r="J37" i="36"/>
  <c r="J36" i="36"/>
  <c r="K36" i="36" s="1"/>
  <c r="I36" i="36"/>
  <c r="J35" i="36"/>
  <c r="J34" i="36"/>
  <c r="I34" i="36"/>
  <c r="J33" i="36"/>
  <c r="J32" i="36"/>
  <c r="I32" i="36"/>
  <c r="J31" i="36"/>
  <c r="J30" i="36"/>
  <c r="I30" i="36"/>
  <c r="J29" i="36"/>
  <c r="J28" i="36"/>
  <c r="I28" i="36"/>
  <c r="J27" i="36"/>
  <c r="J26" i="36"/>
  <c r="I26" i="36"/>
  <c r="J25" i="36"/>
  <c r="J24" i="36"/>
  <c r="I24" i="36"/>
  <c r="J23" i="36"/>
  <c r="J22" i="36"/>
  <c r="I22" i="36"/>
  <c r="J21" i="36"/>
  <c r="J20" i="36"/>
  <c r="I20" i="36"/>
  <c r="J19" i="36"/>
  <c r="J18" i="36"/>
  <c r="I18" i="36"/>
  <c r="J17" i="36"/>
  <c r="J16" i="36"/>
  <c r="I16" i="36"/>
  <c r="J15" i="36"/>
  <c r="J14" i="36"/>
  <c r="I14" i="36"/>
  <c r="J13" i="36"/>
  <c r="J12" i="36"/>
  <c r="I12" i="36"/>
  <c r="J11" i="36"/>
  <c r="J10" i="36"/>
  <c r="I10" i="36"/>
  <c r="J8" i="36"/>
  <c r="I8" i="36"/>
  <c r="U3" i="36"/>
  <c r="C3" i="36"/>
  <c r="K20" i="36" l="1"/>
  <c r="P20" i="36" s="1"/>
  <c r="K52" i="36"/>
  <c r="P52" i="36" s="1"/>
  <c r="K16" i="36"/>
  <c r="P16" i="36" s="1"/>
  <c r="K32" i="36"/>
  <c r="P32" i="36" s="1"/>
  <c r="K14" i="36"/>
  <c r="P14" i="36" s="1"/>
  <c r="K30" i="36"/>
  <c r="P30" i="36" s="1"/>
  <c r="K46" i="36"/>
  <c r="P46" i="36" s="1"/>
  <c r="K62" i="36"/>
  <c r="K26" i="36"/>
  <c r="P26" i="36" s="1"/>
  <c r="K42" i="36"/>
  <c r="P42" i="36" s="1"/>
  <c r="K64" i="36"/>
  <c r="K22" i="36"/>
  <c r="P22" i="36" s="1"/>
  <c r="K54" i="36"/>
  <c r="P54" i="36" s="1"/>
  <c r="K44" i="36"/>
  <c r="P44" i="36" s="1"/>
  <c r="K60" i="36"/>
  <c r="P60" i="36" s="1"/>
  <c r="K34" i="36"/>
  <c r="P34" i="36" s="1"/>
  <c r="K50" i="36"/>
  <c r="P50" i="36" s="1"/>
  <c r="K24" i="36"/>
  <c r="P24" i="36" s="1"/>
  <c r="K40" i="36"/>
  <c r="K56" i="36"/>
  <c r="P56" i="36" s="1"/>
  <c r="U94" i="36"/>
  <c r="U78" i="36"/>
  <c r="U30" i="36"/>
  <c r="U82" i="36"/>
  <c r="U92" i="36"/>
  <c r="U76" i="36"/>
  <c r="U44" i="36"/>
  <c r="U90" i="36"/>
  <c r="U74" i="36"/>
  <c r="U42" i="36"/>
  <c r="U66" i="36"/>
  <c r="U104" i="36"/>
  <c r="U88" i="36"/>
  <c r="U72" i="36"/>
  <c r="U56" i="36"/>
  <c r="U40" i="36"/>
  <c r="U24" i="36"/>
  <c r="U98" i="36"/>
  <c r="U102" i="36"/>
  <c r="U86" i="36"/>
  <c r="U70" i="36"/>
  <c r="U54" i="36"/>
  <c r="U22" i="36"/>
  <c r="U100" i="36"/>
  <c r="U84" i="36"/>
  <c r="U68" i="36"/>
  <c r="U52" i="36"/>
  <c r="U36" i="36"/>
  <c r="U20" i="36"/>
  <c r="U34" i="36"/>
  <c r="U96" i="36"/>
  <c r="U80" i="36"/>
  <c r="U32" i="36"/>
  <c r="U16" i="36"/>
  <c r="U50" i="36"/>
  <c r="K10" i="36"/>
  <c r="K106" i="36"/>
  <c r="K12" i="36"/>
  <c r="K8" i="36"/>
  <c r="P8" i="36" s="1"/>
  <c r="K18" i="36"/>
  <c r="N20" i="36"/>
  <c r="L20" i="36"/>
  <c r="N52" i="36"/>
  <c r="K48" i="36"/>
  <c r="K58" i="36"/>
  <c r="N50" i="36"/>
  <c r="M56" i="36"/>
  <c r="N36" i="36"/>
  <c r="L36" i="36"/>
  <c r="K28" i="36"/>
  <c r="N24" i="36"/>
  <c r="O34" i="36"/>
  <c r="K38" i="36"/>
  <c r="L30" i="36"/>
  <c r="N40" i="36"/>
  <c r="O40" i="36"/>
  <c r="N18" i="36"/>
  <c r="M18" i="36"/>
  <c r="L18" i="36"/>
  <c r="M50" i="36"/>
  <c r="L50" i="36"/>
  <c r="O50" i="36"/>
  <c r="O64" i="36"/>
  <c r="N46" i="36"/>
  <c r="O44" i="36"/>
  <c r="N44" i="36"/>
  <c r="M44" i="36"/>
  <c r="L44" i="36"/>
  <c r="L62" i="36"/>
  <c r="O62" i="36"/>
  <c r="N62" i="36"/>
  <c r="M62" i="36"/>
  <c r="N34" i="36"/>
  <c r="M34" i="36"/>
  <c r="L34" i="36"/>
  <c r="O28" i="36"/>
  <c r="L28" i="36"/>
  <c r="N106" i="36"/>
  <c r="M106" i="36"/>
  <c r="L106" i="36"/>
  <c r="O106" i="36"/>
  <c r="O32" i="36"/>
  <c r="N32" i="36"/>
  <c r="L32" i="36"/>
  <c r="M32" i="36"/>
  <c r="M20" i="36"/>
  <c r="L26" i="36"/>
  <c r="M36" i="36"/>
  <c r="L58" i="36"/>
  <c r="O20" i="36"/>
  <c r="N26" i="36"/>
  <c r="O36" i="36"/>
  <c r="N58" i="36"/>
  <c r="M26" i="36"/>
  <c r="O26" i="36"/>
  <c r="O58" i="36"/>
  <c r="U14" i="36" l="1"/>
  <c r="L14" i="36"/>
  <c r="U62" i="36"/>
  <c r="P62" i="36"/>
  <c r="O60" i="36"/>
  <c r="L46" i="36"/>
  <c r="O18" i="36"/>
  <c r="P18" i="36"/>
  <c r="U38" i="36"/>
  <c r="P38" i="36"/>
  <c r="U12" i="36"/>
  <c r="P12" i="36"/>
  <c r="U60" i="36"/>
  <c r="U58" i="36"/>
  <c r="P58" i="36"/>
  <c r="U106" i="36"/>
  <c r="P106" i="36"/>
  <c r="M40" i="36"/>
  <c r="P40" i="36"/>
  <c r="U64" i="36"/>
  <c r="P64" i="36"/>
  <c r="U28" i="36"/>
  <c r="P28" i="36"/>
  <c r="M48" i="36"/>
  <c r="P48" i="36"/>
  <c r="U10" i="36"/>
  <c r="P10" i="36"/>
  <c r="U46" i="36"/>
  <c r="U26" i="36"/>
  <c r="U8" i="36"/>
  <c r="U18" i="36"/>
  <c r="U48" i="36"/>
  <c r="O8" i="36"/>
  <c r="L8" i="36"/>
  <c r="N8" i="36"/>
  <c r="M8" i="36"/>
  <c r="M28" i="36"/>
  <c r="N28" i="36"/>
  <c r="M42" i="36"/>
  <c r="O22" i="36"/>
  <c r="N42" i="36"/>
  <c r="N56" i="36"/>
  <c r="M16" i="36"/>
  <c r="N16" i="36"/>
  <c r="O42" i="36"/>
  <c r="O16" i="36"/>
  <c r="L24" i="36"/>
  <c r="N54" i="36"/>
  <c r="M24" i="36"/>
  <c r="L16" i="36"/>
  <c r="O56" i="36"/>
  <c r="L42" i="36"/>
  <c r="L56" i="36"/>
  <c r="L38" i="36"/>
  <c r="L22" i="36"/>
  <c r="O10" i="36"/>
  <c r="N22" i="36"/>
  <c r="M52" i="36"/>
  <c r="O52" i="36"/>
  <c r="M22" i="36"/>
  <c r="M60" i="36"/>
  <c r="M64" i="36"/>
  <c r="M10" i="36"/>
  <c r="L12" i="36"/>
  <c r="L10" i="36"/>
  <c r="N10" i="36"/>
  <c r="L48" i="36"/>
  <c r="N30" i="36"/>
  <c r="M12" i="36"/>
  <c r="M54" i="36"/>
  <c r="N48" i="36"/>
  <c r="O12" i="36"/>
  <c r="O30" i="36"/>
  <c r="O54" i="36"/>
  <c r="M30" i="36"/>
  <c r="L64" i="36"/>
  <c r="N12" i="36"/>
  <c r="L60" i="36"/>
  <c r="O48" i="36"/>
  <c r="N64" i="36"/>
  <c r="M38" i="36"/>
  <c r="L40" i="36"/>
  <c r="L54" i="36"/>
  <c r="M58" i="36"/>
  <c r="N60" i="36"/>
  <c r="O24" i="36"/>
  <c r="L52" i="36"/>
  <c r="N14" i="36"/>
  <c r="M14" i="36"/>
  <c r="O14" i="36"/>
  <c r="O46" i="36"/>
  <c r="M46" i="36"/>
  <c r="N38" i="36"/>
  <c r="O38" i="36"/>
  <c r="P108" i="36" l="1"/>
  <c r="G30" i="33" s="1"/>
  <c r="N108" i="36"/>
  <c r="L108" i="36"/>
  <c r="U108" i="36"/>
  <c r="M108" i="36"/>
  <c r="O108" i="36"/>
  <c r="W3" i="36"/>
  <c r="N9" i="29"/>
  <c r="N10" i="29"/>
  <c r="N11" i="29"/>
  <c r="N12" i="29"/>
  <c r="N13" i="29"/>
  <c r="N14" i="29"/>
  <c r="N15" i="29"/>
  <c r="N16" i="29"/>
  <c r="N17" i="29"/>
  <c r="N18" i="29"/>
  <c r="N19" i="29"/>
  <c r="N20" i="29"/>
  <c r="N21" i="29"/>
  <c r="N22" i="29"/>
  <c r="N23" i="29"/>
  <c r="N24" i="29"/>
  <c r="N25" i="29"/>
  <c r="N26" i="29"/>
  <c r="N27" i="29"/>
  <c r="N28" i="29"/>
  <c r="N29" i="29"/>
  <c r="N30" i="29"/>
  <c r="N31" i="29"/>
  <c r="N32" i="29"/>
  <c r="N33" i="29"/>
  <c r="N34" i="29"/>
  <c r="N35" i="29"/>
  <c r="N36" i="29"/>
  <c r="N37" i="29"/>
  <c r="T3" i="27"/>
  <c r="H26" i="23" l="1"/>
  <c r="T98" i="27"/>
  <c r="T82" i="27"/>
  <c r="T66" i="27"/>
  <c r="T96" i="27"/>
  <c r="T80" i="27"/>
  <c r="T94" i="27"/>
  <c r="T78" i="27"/>
  <c r="T92" i="27"/>
  <c r="T76" i="27"/>
  <c r="T90" i="27"/>
  <c r="T74" i="27"/>
  <c r="T88" i="27"/>
  <c r="T72" i="27"/>
  <c r="T86" i="27"/>
  <c r="T70" i="27"/>
  <c r="T84" i="27"/>
  <c r="T68" i="27"/>
  <c r="T104" i="27"/>
  <c r="T100" i="27"/>
  <c r="T102" i="27"/>
  <c r="G3" i="36"/>
  <c r="N2" i="29"/>
  <c r="I27" i="29"/>
  <c r="J27" i="29" s="1"/>
  <c r="I26" i="29"/>
  <c r="J26" i="29" s="1"/>
  <c r="J25" i="29"/>
  <c r="I25" i="29"/>
  <c r="I24" i="29"/>
  <c r="J24" i="29" s="1"/>
  <c r="I23" i="29"/>
  <c r="J23" i="29" s="1"/>
  <c r="I22" i="29"/>
  <c r="J22" i="29" s="1"/>
  <c r="J21" i="29"/>
  <c r="I21" i="29"/>
  <c r="I20" i="29"/>
  <c r="J20" i="29" s="1"/>
  <c r="I19" i="29"/>
  <c r="J19" i="29" s="1"/>
  <c r="I18" i="29"/>
  <c r="J18" i="29" s="1"/>
  <c r="J17" i="29"/>
  <c r="I17" i="29"/>
  <c r="J16" i="29"/>
  <c r="I16" i="29"/>
  <c r="J15" i="29"/>
  <c r="I15" i="29"/>
  <c r="J14" i="29"/>
  <c r="I14" i="29"/>
  <c r="J13" i="29"/>
  <c r="I13" i="29"/>
  <c r="J12" i="29"/>
  <c r="I12" i="29"/>
  <c r="J11" i="29"/>
  <c r="I11" i="29"/>
  <c r="J10" i="29"/>
  <c r="I10" i="29"/>
  <c r="I9" i="29"/>
  <c r="J9" i="29" s="1"/>
  <c r="I8" i="29"/>
  <c r="J8" i="29" s="1"/>
  <c r="I68" i="23" l="1"/>
  <c r="H69" i="23" l="1"/>
  <c r="F78" i="23"/>
  <c r="R3" i="35"/>
  <c r="AK3" i="35"/>
  <c r="AJ3" i="35"/>
  <c r="AC3" i="35"/>
  <c r="AB3" i="35"/>
  <c r="Z3" i="35"/>
  <c r="Y3" i="35"/>
  <c r="T3" i="35"/>
  <c r="S3" i="35"/>
  <c r="E3" i="35"/>
  <c r="G8" i="33" l="1"/>
  <c r="G7" i="33"/>
  <c r="G6" i="33"/>
  <c r="U2" i="31"/>
  <c r="N2" i="30"/>
  <c r="S2" i="28"/>
  <c r="S14" i="28" l="1"/>
  <c r="S22" i="28"/>
  <c r="S30" i="28"/>
  <c r="S20" i="28"/>
  <c r="S29" i="28"/>
  <c r="S15" i="28"/>
  <c r="S23" i="28"/>
  <c r="S31" i="28"/>
  <c r="S35" i="28"/>
  <c r="S13" i="28"/>
  <c r="S16" i="28"/>
  <c r="S24" i="28"/>
  <c r="S32" i="28"/>
  <c r="S27" i="28"/>
  <c r="S36" i="28"/>
  <c r="S17" i="28"/>
  <c r="S25" i="28"/>
  <c r="S33" i="28"/>
  <c r="S28" i="28"/>
  <c r="S21" i="28"/>
  <c r="S18" i="28"/>
  <c r="S26" i="28"/>
  <c r="S34" i="28"/>
  <c r="S12" i="28"/>
  <c r="C2" i="31"/>
  <c r="C2" i="29"/>
  <c r="C2" i="30"/>
  <c r="C2" i="28"/>
  <c r="C3" i="27"/>
  <c r="I28" i="29" l="1"/>
  <c r="I7" i="31"/>
  <c r="J7" i="31" s="1"/>
  <c r="M9" i="28"/>
  <c r="K5" i="34"/>
  <c r="K7" i="34"/>
  <c r="K6" i="34"/>
  <c r="J12" i="31" l="1"/>
  <c r="K12" i="31" s="1"/>
  <c r="J13" i="31"/>
  <c r="J14" i="31"/>
  <c r="J15" i="31"/>
  <c r="J16" i="31"/>
  <c r="Q7" i="31"/>
  <c r="P9" i="31"/>
  <c r="P8" i="31"/>
  <c r="P7" i="31"/>
  <c r="Q9" i="31"/>
  <c r="Q10" i="31"/>
  <c r="Q11" i="31"/>
  <c r="Q12" i="31"/>
  <c r="Q13" i="31"/>
  <c r="Q14" i="31"/>
  <c r="Q15" i="31"/>
  <c r="Q16" i="31"/>
  <c r="Q8" i="31"/>
  <c r="P11" i="31"/>
  <c r="P12" i="31"/>
  <c r="P13" i="31"/>
  <c r="P14" i="31"/>
  <c r="P15" i="31"/>
  <c r="P16" i="31"/>
  <c r="P10" i="31"/>
  <c r="I10" i="31"/>
  <c r="J10" i="31" s="1"/>
  <c r="I9" i="31"/>
  <c r="J9" i="31" s="1"/>
  <c r="K9" i="31" s="1"/>
  <c r="I8" i="31"/>
  <c r="J8" i="31" s="1"/>
  <c r="U10" i="31" l="1"/>
  <c r="U8" i="31"/>
  <c r="U9" i="31"/>
  <c r="O16" i="31"/>
  <c r="M16" i="31"/>
  <c r="N16" i="31"/>
  <c r="L16" i="31"/>
  <c r="O8" i="31"/>
  <c r="N8" i="31"/>
  <c r="L8" i="31"/>
  <c r="M8" i="31"/>
  <c r="N10" i="31"/>
  <c r="O10" i="31"/>
  <c r="L10" i="31"/>
  <c r="M10" i="31"/>
  <c r="M15" i="31"/>
  <c r="N15" i="31"/>
  <c r="O15" i="31"/>
  <c r="L15" i="31"/>
  <c r="K16" i="31"/>
  <c r="K8" i="31"/>
  <c r="K10" i="31"/>
  <c r="L14" i="31"/>
  <c r="N14" i="31"/>
  <c r="O14" i="31"/>
  <c r="M14" i="31"/>
  <c r="K15" i="31"/>
  <c r="M9" i="31"/>
  <c r="N9" i="31"/>
  <c r="O9" i="31"/>
  <c r="L9" i="31"/>
  <c r="M13" i="31"/>
  <c r="L13" i="31"/>
  <c r="N13" i="31"/>
  <c r="O13" i="31"/>
  <c r="K14" i="31"/>
  <c r="O12" i="31"/>
  <c r="L12" i="31"/>
  <c r="M12" i="31"/>
  <c r="N12" i="31"/>
  <c r="K13" i="31"/>
  <c r="U7" i="31"/>
  <c r="O7" i="31"/>
  <c r="L7" i="31"/>
  <c r="K7" i="31"/>
  <c r="N7" i="31"/>
  <c r="M7" i="31"/>
  <c r="I11" i="31" l="1"/>
  <c r="J11" i="31" s="1"/>
  <c r="I12" i="31"/>
  <c r="U12" i="31" s="1"/>
  <c r="I13" i="31"/>
  <c r="U13" i="31" s="1"/>
  <c r="I14" i="31"/>
  <c r="U14" i="31" s="1"/>
  <c r="I15" i="31"/>
  <c r="U15" i="31" s="1"/>
  <c r="I16" i="31"/>
  <c r="U16" i="31" s="1"/>
  <c r="K11" i="31" l="1"/>
  <c r="K17" i="31" s="1"/>
  <c r="M11" i="31"/>
  <c r="M17" i="31" s="1"/>
  <c r="G54" i="33" s="1"/>
  <c r="N11" i="31"/>
  <c r="N17" i="31" s="1"/>
  <c r="H52" i="23" s="1"/>
  <c r="O11" i="31"/>
  <c r="O17" i="31" s="1"/>
  <c r="AI3" i="35" s="1"/>
  <c r="L11" i="31"/>
  <c r="L17" i="31" s="1"/>
  <c r="U11" i="31"/>
  <c r="W2" i="31" s="1"/>
  <c r="H48" i="33" s="1"/>
  <c r="G2" i="31" l="1"/>
  <c r="F48" i="33" s="1"/>
  <c r="H54" i="23"/>
  <c r="AG3" i="35"/>
  <c r="AH3" i="35"/>
  <c r="G56" i="33"/>
  <c r="H50" i="23"/>
  <c r="G58" i="33"/>
  <c r="H48" i="23"/>
  <c r="G52" i="33"/>
  <c r="AF3" i="35"/>
  <c r="AE3" i="35"/>
  <c r="H46" i="23"/>
  <c r="G50" i="33"/>
  <c r="G44" i="23"/>
  <c r="O7" i="28"/>
  <c r="M7" i="28"/>
  <c r="N7" i="28" s="1"/>
  <c r="L7" i="28" s="1"/>
  <c r="I7" i="30"/>
  <c r="J7" i="30" s="1"/>
  <c r="N7" i="30" s="1"/>
  <c r="J29" i="29"/>
  <c r="I29" i="29"/>
  <c r="I30" i="29"/>
  <c r="J30" i="29" s="1"/>
  <c r="I31" i="29"/>
  <c r="J31" i="29" s="1"/>
  <c r="I32" i="29"/>
  <c r="J32" i="29"/>
  <c r="I33" i="29"/>
  <c r="J33" i="29" s="1"/>
  <c r="I34" i="29"/>
  <c r="J34" i="29" s="1"/>
  <c r="I35" i="29"/>
  <c r="J35" i="29" s="1"/>
  <c r="I36" i="29"/>
  <c r="J36" i="29"/>
  <c r="I37" i="29"/>
  <c r="J37" i="29" s="1"/>
  <c r="J28" i="29"/>
  <c r="J9" i="30"/>
  <c r="N9" i="30" s="1"/>
  <c r="J10" i="30"/>
  <c r="N10" i="30" s="1"/>
  <c r="J11" i="30"/>
  <c r="N11" i="30" s="1"/>
  <c r="I8" i="30"/>
  <c r="J8" i="30" s="1"/>
  <c r="N8" i="30" s="1"/>
  <c r="I9" i="30"/>
  <c r="I10" i="30"/>
  <c r="I11" i="30"/>
  <c r="O8" i="28"/>
  <c r="M8" i="28"/>
  <c r="N8" i="28" s="1"/>
  <c r="J8" i="28" s="1"/>
  <c r="N9" i="28"/>
  <c r="O9" i="28"/>
  <c r="S9" i="28" s="1"/>
  <c r="M10" i="28"/>
  <c r="O10" i="28"/>
  <c r="M11" i="28"/>
  <c r="N11" i="28" s="1"/>
  <c r="O11" i="28"/>
  <c r="S11" i="28" s="1"/>
  <c r="M12" i="28"/>
  <c r="N12" i="28" s="1"/>
  <c r="O12" i="28"/>
  <c r="M13" i="28"/>
  <c r="N13" i="28" s="1"/>
  <c r="O13" i="28"/>
  <c r="M14" i="28"/>
  <c r="N14" i="28"/>
  <c r="K14" i="28" s="1"/>
  <c r="O14" i="28"/>
  <c r="M15" i="28"/>
  <c r="N15" i="28" s="1"/>
  <c r="O15" i="28"/>
  <c r="M16" i="28"/>
  <c r="N16" i="28" s="1"/>
  <c r="O16" i="28"/>
  <c r="M17" i="28"/>
  <c r="N17" i="28" s="1"/>
  <c r="O17" i="28"/>
  <c r="M18" i="28"/>
  <c r="N18" i="28" s="1"/>
  <c r="K18" i="28" s="1"/>
  <c r="O18" i="28"/>
  <c r="M19" i="28"/>
  <c r="N19" i="28" s="1"/>
  <c r="O19" i="28"/>
  <c r="S19" i="28" s="1"/>
  <c r="M20" i="28"/>
  <c r="N20" i="28" s="1"/>
  <c r="O20" i="28"/>
  <c r="M21" i="28"/>
  <c r="N21" i="28" s="1"/>
  <c r="O21" i="28"/>
  <c r="M22" i="28"/>
  <c r="N22" i="28"/>
  <c r="K22" i="28" s="1"/>
  <c r="O22" i="28"/>
  <c r="M23" i="28"/>
  <c r="N23" i="28" s="1"/>
  <c r="O23" i="28"/>
  <c r="M24" i="28"/>
  <c r="N24" i="28" s="1"/>
  <c r="O24" i="28"/>
  <c r="M25" i="28"/>
  <c r="N25" i="28" s="1"/>
  <c r="J25" i="28" s="1"/>
  <c r="O25" i="28"/>
  <c r="M26" i="28"/>
  <c r="N26" i="28" s="1"/>
  <c r="O26" i="28"/>
  <c r="M27" i="28"/>
  <c r="N27" i="28" s="1"/>
  <c r="O27" i="28"/>
  <c r="M28" i="28"/>
  <c r="N28" i="28" s="1"/>
  <c r="O28" i="28"/>
  <c r="M29" i="28"/>
  <c r="N29" i="28"/>
  <c r="J29" i="28" s="1"/>
  <c r="O29" i="28"/>
  <c r="M30" i="28"/>
  <c r="N30" i="28" s="1"/>
  <c r="L30" i="28" s="1"/>
  <c r="O30" i="28"/>
  <c r="M31" i="28"/>
  <c r="N31" i="28" s="1"/>
  <c r="O31" i="28"/>
  <c r="M32" i="28"/>
  <c r="N32" i="28" s="1"/>
  <c r="O32" i="28"/>
  <c r="M33" i="28"/>
  <c r="N33" i="28" s="1"/>
  <c r="K33" i="28" s="1"/>
  <c r="O33" i="28"/>
  <c r="M34" i="28"/>
  <c r="N34" i="28" s="1"/>
  <c r="O34" i="28"/>
  <c r="M35" i="28"/>
  <c r="N35" i="28" s="1"/>
  <c r="O35" i="28"/>
  <c r="M36" i="28"/>
  <c r="N36" i="28" s="1"/>
  <c r="O36" i="28"/>
  <c r="S7" i="28" l="1"/>
  <c r="S8" i="28"/>
  <c r="S10" i="28"/>
  <c r="N10" i="28"/>
  <c r="K10" i="28" s="1"/>
  <c r="J38" i="29"/>
  <c r="G2" i="29" s="1"/>
  <c r="AD3" i="35" s="1"/>
  <c r="P2" i="29"/>
  <c r="N38" i="29"/>
  <c r="L34" i="28"/>
  <c r="K34" i="28"/>
  <c r="I8" i="28"/>
  <c r="J12" i="30"/>
  <c r="G2" i="30" s="1"/>
  <c r="AA3" i="35" s="1"/>
  <c r="I23" i="28"/>
  <c r="K23" i="28"/>
  <c r="L23" i="28"/>
  <c r="I12" i="28"/>
  <c r="L12" i="28"/>
  <c r="I31" i="28"/>
  <c r="K31" i="28"/>
  <c r="L31" i="28"/>
  <c r="L26" i="28"/>
  <c r="K26" i="28"/>
  <c r="I27" i="28"/>
  <c r="L27" i="28"/>
  <c r="K27" i="28"/>
  <c r="I35" i="28"/>
  <c r="L35" i="28"/>
  <c r="K35" i="28"/>
  <c r="I16" i="28"/>
  <c r="L16" i="28"/>
  <c r="K30" i="28"/>
  <c r="K8" i="28"/>
  <c r="L8" i="28"/>
  <c r="L11" i="28"/>
  <c r="I11" i="28"/>
  <c r="J11" i="28"/>
  <c r="K11" i="28"/>
  <c r="L15" i="28"/>
  <c r="I15" i="28"/>
  <c r="K15" i="28"/>
  <c r="J15" i="28"/>
  <c r="J9" i="28"/>
  <c r="K9" i="28"/>
  <c r="L9" i="28"/>
  <c r="I9" i="28"/>
  <c r="I24" i="28"/>
  <c r="J24" i="28"/>
  <c r="K24" i="28"/>
  <c r="L24" i="28"/>
  <c r="I20" i="28"/>
  <c r="J20" i="28"/>
  <c r="L20" i="28"/>
  <c r="K20" i="28"/>
  <c r="J36" i="28"/>
  <c r="K36" i="28"/>
  <c r="L36" i="28"/>
  <c r="I36" i="28"/>
  <c r="I28" i="28"/>
  <c r="J28" i="28"/>
  <c r="L28" i="28"/>
  <c r="K28" i="28"/>
  <c r="J21" i="28"/>
  <c r="K21" i="28"/>
  <c r="I21" i="28"/>
  <c r="L21" i="28"/>
  <c r="L19" i="28"/>
  <c r="I19" i="28"/>
  <c r="J19" i="28"/>
  <c r="K19" i="28"/>
  <c r="J13" i="28"/>
  <c r="K13" i="28"/>
  <c r="I13" i="28"/>
  <c r="L13" i="28"/>
  <c r="J32" i="28"/>
  <c r="I32" i="28"/>
  <c r="K32" i="28"/>
  <c r="L32" i="28"/>
  <c r="J17" i="28"/>
  <c r="K17" i="28"/>
  <c r="L17" i="28"/>
  <c r="I17" i="28"/>
  <c r="J34" i="28"/>
  <c r="I33" i="28"/>
  <c r="J26" i="28"/>
  <c r="I25" i="28"/>
  <c r="J18" i="28"/>
  <c r="J31" i="28"/>
  <c r="I30" i="28"/>
  <c r="L29" i="28"/>
  <c r="J27" i="28"/>
  <c r="I26" i="28"/>
  <c r="L25" i="28"/>
  <c r="J23" i="28"/>
  <c r="I22" i="28"/>
  <c r="I18" i="28"/>
  <c r="K16" i="28"/>
  <c r="I14" i="28"/>
  <c r="K12" i="28"/>
  <c r="J33" i="28"/>
  <c r="J30" i="28"/>
  <c r="I29" i="28"/>
  <c r="J22" i="28"/>
  <c r="J14" i="28"/>
  <c r="J35" i="28"/>
  <c r="I34" i="28"/>
  <c r="L33" i="28"/>
  <c r="K29" i="28"/>
  <c r="K25" i="28"/>
  <c r="L22" i="28"/>
  <c r="L18" i="28"/>
  <c r="J16" i="28"/>
  <c r="L14" i="28"/>
  <c r="J12" i="28"/>
  <c r="I7" i="28"/>
  <c r="J7" i="28"/>
  <c r="K7" i="28"/>
  <c r="I58" i="27"/>
  <c r="J58" i="27"/>
  <c r="J59" i="27"/>
  <c r="J60" i="27"/>
  <c r="J61" i="27"/>
  <c r="J62" i="27"/>
  <c r="J63" i="27"/>
  <c r="J64" i="27"/>
  <c r="J65" i="27"/>
  <c r="J106" i="27"/>
  <c r="J107" i="27"/>
  <c r="I18" i="27"/>
  <c r="J18" i="27"/>
  <c r="J19" i="27"/>
  <c r="I20" i="27"/>
  <c r="J20" i="27"/>
  <c r="J21" i="27"/>
  <c r="I22" i="27"/>
  <c r="J22" i="27"/>
  <c r="J23" i="27"/>
  <c r="I24" i="27"/>
  <c r="J24" i="27"/>
  <c r="J25" i="27"/>
  <c r="I26" i="27"/>
  <c r="J26" i="27"/>
  <c r="J27" i="27"/>
  <c r="I28" i="27"/>
  <c r="J28" i="27"/>
  <c r="J29" i="27"/>
  <c r="I30" i="27"/>
  <c r="J30" i="27"/>
  <c r="J31" i="27"/>
  <c r="I32" i="27"/>
  <c r="J32" i="27"/>
  <c r="J33" i="27"/>
  <c r="I34" i="27"/>
  <c r="J34" i="27"/>
  <c r="J35" i="27"/>
  <c r="I36" i="27"/>
  <c r="J36" i="27"/>
  <c r="J37" i="27"/>
  <c r="I38" i="27"/>
  <c r="J38" i="27"/>
  <c r="J39" i="27"/>
  <c r="I40" i="27"/>
  <c r="J40" i="27"/>
  <c r="J41" i="27"/>
  <c r="I42" i="27"/>
  <c r="J42" i="27"/>
  <c r="K42" i="27" s="1"/>
  <c r="J43" i="27"/>
  <c r="I44" i="27"/>
  <c r="J44" i="27"/>
  <c r="J45" i="27"/>
  <c r="I46" i="27"/>
  <c r="J46" i="27"/>
  <c r="J47" i="27"/>
  <c r="I48" i="27"/>
  <c r="J48" i="27"/>
  <c r="J49" i="27"/>
  <c r="I50" i="27"/>
  <c r="J50" i="27"/>
  <c r="J51" i="27"/>
  <c r="I52" i="27"/>
  <c r="J52" i="27"/>
  <c r="J53" i="27"/>
  <c r="I54" i="27"/>
  <c r="K54" i="27" s="1"/>
  <c r="J54" i="27"/>
  <c r="J55" i="27"/>
  <c r="I56" i="27"/>
  <c r="J56" i="27"/>
  <c r="J57" i="27"/>
  <c r="I60" i="27"/>
  <c r="I62" i="27"/>
  <c r="I64" i="27"/>
  <c r="I106" i="27"/>
  <c r="K50" i="27" l="1"/>
  <c r="K34" i="27"/>
  <c r="K44" i="27"/>
  <c r="K60" i="27"/>
  <c r="K22" i="27"/>
  <c r="T22" i="27" s="1"/>
  <c r="K32" i="27"/>
  <c r="K106" i="27"/>
  <c r="T106" i="27" s="1"/>
  <c r="K26" i="27"/>
  <c r="T26" i="27" s="1"/>
  <c r="K52" i="27"/>
  <c r="K36" i="27"/>
  <c r="K20" i="27"/>
  <c r="T20" i="27" s="1"/>
  <c r="K64" i="27"/>
  <c r="O64" i="27" s="1"/>
  <c r="K46" i="27"/>
  <c r="K30" i="27"/>
  <c r="T30" i="27" s="1"/>
  <c r="K56" i="27"/>
  <c r="T56" i="27" s="1"/>
  <c r="K40" i="27"/>
  <c r="T40" i="27" s="1"/>
  <c r="K24" i="27"/>
  <c r="T24" i="27" s="1"/>
  <c r="K62" i="27"/>
  <c r="L10" i="28"/>
  <c r="L37" i="28" s="1"/>
  <c r="U3" i="35" s="1"/>
  <c r="I10" i="28"/>
  <c r="I37" i="28" s="1"/>
  <c r="J10" i="28"/>
  <c r="J37" i="28" s="1"/>
  <c r="W3" i="35" s="1"/>
  <c r="T60" i="27"/>
  <c r="T62" i="27"/>
  <c r="G42" i="23"/>
  <c r="F46" i="33"/>
  <c r="G40" i="23"/>
  <c r="F44" i="33"/>
  <c r="P2" i="30"/>
  <c r="H44" i="33" s="1"/>
  <c r="K37" i="28"/>
  <c r="H31" i="23" s="1"/>
  <c r="T54" i="27"/>
  <c r="K38" i="27"/>
  <c r="T38" i="27" s="1"/>
  <c r="T46" i="27"/>
  <c r="T50" i="27"/>
  <c r="T42" i="27"/>
  <c r="T34" i="27"/>
  <c r="K18" i="27"/>
  <c r="T18" i="27" s="1"/>
  <c r="K48" i="27"/>
  <c r="T48" i="27" s="1"/>
  <c r="T32" i="27"/>
  <c r="T52" i="27"/>
  <c r="T44" i="27"/>
  <c r="T36" i="27"/>
  <c r="K28" i="27"/>
  <c r="T28" i="27" s="1"/>
  <c r="K58" i="27"/>
  <c r="T58" i="27" s="1"/>
  <c r="T64" i="27"/>
  <c r="M64" i="27"/>
  <c r="L64" i="27"/>
  <c r="P64" i="27"/>
  <c r="M32" i="27"/>
  <c r="O32" i="27"/>
  <c r="P32" i="27"/>
  <c r="L32" i="27"/>
  <c r="M54" i="27"/>
  <c r="O54" i="27"/>
  <c r="M50" i="27"/>
  <c r="O50" i="27"/>
  <c r="P50" i="27"/>
  <c r="L50" i="27"/>
  <c r="O26" i="27"/>
  <c r="M62" i="27"/>
  <c r="L62" i="27"/>
  <c r="O62" i="27"/>
  <c r="P62" i="27"/>
  <c r="O106" i="27"/>
  <c r="M60" i="27"/>
  <c r="L60" i="27"/>
  <c r="O60" i="27"/>
  <c r="P60" i="27"/>
  <c r="O44" i="27"/>
  <c r="L36" i="27"/>
  <c r="I14" i="27"/>
  <c r="I12" i="27"/>
  <c r="I10" i="27"/>
  <c r="I16" i="27"/>
  <c r="I8" i="27"/>
  <c r="J9" i="27"/>
  <c r="J8" i="27"/>
  <c r="K8" i="27" l="1"/>
  <c r="O18" i="27"/>
  <c r="P54" i="27"/>
  <c r="O40" i="27"/>
  <c r="L54" i="27"/>
  <c r="P36" i="27"/>
  <c r="O36" i="27"/>
  <c r="O38" i="27"/>
  <c r="M36" i="27"/>
  <c r="L22" i="27"/>
  <c r="O30" i="27"/>
  <c r="O58" i="27"/>
  <c r="P22" i="27"/>
  <c r="O22" i="27"/>
  <c r="M22" i="27"/>
  <c r="M46" i="27"/>
  <c r="M58" i="27"/>
  <c r="L38" i="27"/>
  <c r="L18" i="27"/>
  <c r="M38" i="27"/>
  <c r="M18" i="27"/>
  <c r="L58" i="27"/>
  <c r="P38" i="27"/>
  <c r="P18" i="27"/>
  <c r="P58" i="27"/>
  <c r="L28" i="27"/>
  <c r="M106" i="27"/>
  <c r="M24" i="27"/>
  <c r="O28" i="27"/>
  <c r="M42" i="27"/>
  <c r="X3" i="35"/>
  <c r="H35" i="23"/>
  <c r="G35" i="33"/>
  <c r="V3" i="35"/>
  <c r="G2" i="28"/>
  <c r="G39" i="33"/>
  <c r="H37" i="23"/>
  <c r="G41" i="33"/>
  <c r="H33" i="23"/>
  <c r="G37" i="33"/>
  <c r="P106" i="27"/>
  <c r="M30" i="27"/>
  <c r="L56" i="27"/>
  <c r="P20" i="27"/>
  <c r="P28" i="27"/>
  <c r="L106" i="27"/>
  <c r="O42" i="27"/>
  <c r="O24" i="27"/>
  <c r="M56" i="27"/>
  <c r="O34" i="27"/>
  <c r="M48" i="27"/>
  <c r="O52" i="27"/>
  <c r="L52" i="27"/>
  <c r="L46" i="27"/>
  <c r="M20" i="27"/>
  <c r="M28" i="27"/>
  <c r="M52" i="27"/>
  <c r="L42" i="27"/>
  <c r="L30" i="27"/>
  <c r="L24" i="27"/>
  <c r="P56" i="27"/>
  <c r="P46" i="27"/>
  <c r="O20" i="27"/>
  <c r="M34" i="27"/>
  <c r="P42" i="27"/>
  <c r="P30" i="27"/>
  <c r="P24" i="27"/>
  <c r="O48" i="27"/>
  <c r="O56" i="27"/>
  <c r="O46" i="27"/>
  <c r="M44" i="27"/>
  <c r="M26" i="27"/>
  <c r="M40" i="27"/>
  <c r="L20" i="27"/>
  <c r="L44" i="27"/>
  <c r="P52" i="27"/>
  <c r="L26" i="27"/>
  <c r="L34" i="27"/>
  <c r="L40" i="27"/>
  <c r="L48" i="27"/>
  <c r="P44" i="27"/>
  <c r="P26" i="27"/>
  <c r="P34" i="27"/>
  <c r="P40" i="27"/>
  <c r="P48" i="27"/>
  <c r="T8" i="27" l="1"/>
  <c r="N8" i="27"/>
  <c r="O8" i="27"/>
  <c r="M8" i="27"/>
  <c r="L8" i="27"/>
  <c r="G29" i="23"/>
  <c r="F33" i="33"/>
  <c r="J14" i="27"/>
  <c r="J15" i="27"/>
  <c r="J16" i="27"/>
  <c r="J17" i="27"/>
  <c r="J11" i="27"/>
  <c r="J12" i="27"/>
  <c r="J13" i="27"/>
  <c r="P8" i="27"/>
  <c r="J10" i="27"/>
  <c r="A73" i="23"/>
  <c r="K16" i="27" l="1"/>
  <c r="T16" i="27" s="1"/>
  <c r="K10" i="27"/>
  <c r="N10" i="27" s="1"/>
  <c r="K14" i="27"/>
  <c r="T14" i="27" s="1"/>
  <c r="K12" i="27"/>
  <c r="S37" i="28"/>
  <c r="U2" i="28"/>
  <c r="H33" i="33" s="1"/>
  <c r="O16" i="27"/>
  <c r="P16" i="27"/>
  <c r="M16" i="27"/>
  <c r="L16" i="27"/>
  <c r="P12" i="27" l="1"/>
  <c r="N12" i="27"/>
  <c r="M12" i="27"/>
  <c r="O12" i="27"/>
  <c r="T12" i="27"/>
  <c r="L12" i="27"/>
  <c r="T10" i="27"/>
  <c r="L10" i="27"/>
  <c r="M10" i="27"/>
  <c r="P10" i="27"/>
  <c r="O10" i="27"/>
  <c r="V3" i="27" l="1"/>
  <c r="H18" i="33" s="1"/>
  <c r="T108" i="27"/>
  <c r="L14" i="27"/>
  <c r="N108" i="27" s="1"/>
  <c r="O14" i="27"/>
  <c r="M14" i="27"/>
  <c r="P14" i="27"/>
  <c r="H20" i="23" l="1"/>
  <c r="G24" i="33"/>
  <c r="P108" i="27"/>
  <c r="G28" i="33" s="1"/>
  <c r="O108" i="27"/>
  <c r="M108" i="27"/>
  <c r="H18" i="23" s="1"/>
  <c r="Q3" i="35" l="1"/>
  <c r="H24" i="23"/>
  <c r="P3" i="35"/>
  <c r="H22" i="23"/>
  <c r="G22" i="33"/>
  <c r="O3" i="35"/>
  <c r="G26" i="33"/>
  <c r="L108" i="27"/>
  <c r="N3" i="35" s="1"/>
  <c r="I1" i="32"/>
  <c r="G3" i="27" l="1"/>
  <c r="H16" i="23"/>
  <c r="H17" i="32" s="1"/>
  <c r="G20" i="33"/>
  <c r="H71" i="32"/>
  <c r="I58" i="32"/>
  <c r="G58" i="32"/>
  <c r="E58" i="32"/>
  <c r="C58" i="32"/>
  <c r="A58" i="32"/>
  <c r="C56" i="32"/>
  <c r="H51" i="32"/>
  <c r="H49" i="32"/>
  <c r="H47" i="32"/>
  <c r="H45" i="32"/>
  <c r="H43" i="32"/>
  <c r="H34" i="32"/>
  <c r="H32" i="32"/>
  <c r="H30" i="32"/>
  <c r="H28" i="32"/>
  <c r="H23" i="32"/>
  <c r="H21" i="32"/>
  <c r="H19" i="32"/>
  <c r="H6" i="32"/>
  <c r="H5" i="32"/>
  <c r="A66" i="32" s="1"/>
  <c r="H4" i="32"/>
  <c r="G14" i="23" l="1"/>
  <c r="F18" i="33"/>
  <c r="U17" i="31"/>
  <c r="I26" i="32" l="1"/>
  <c r="N12" i="30"/>
  <c r="G26" i="32"/>
  <c r="G39" i="32"/>
  <c r="G15" i="32"/>
  <c r="G37" i="32"/>
  <c r="I41" i="32"/>
  <c r="I37" i="32" l="1"/>
  <c r="I15" i="32" l="1"/>
  <c r="G41" i="32"/>
  <c r="D13" i="32" l="1"/>
  <c r="F70" i="32" s="1"/>
  <c r="H46" i="33" l="1"/>
  <c r="D16" i="33" s="1"/>
  <c r="I39" i="32" l="1"/>
</calcChain>
</file>

<file path=xl/sharedStrings.xml><?xml version="1.0" encoding="utf-8"?>
<sst xmlns="http://schemas.openxmlformats.org/spreadsheetml/2006/main" count="5018" uniqueCount="1139">
  <si>
    <t>番号</t>
    <rPh sb="0" eb="2">
      <t>バンゴウ</t>
    </rPh>
    <phoneticPr fontId="2"/>
  </si>
  <si>
    <t>　　　合　　計</t>
    <rPh sb="3" eb="4">
      <t>ゴウ</t>
    </rPh>
    <rPh sb="6" eb="7">
      <t>ケイ</t>
    </rPh>
    <phoneticPr fontId="2"/>
  </si>
  <si>
    <t>装着年月</t>
    <rPh sb="0" eb="2">
      <t>ソウチャク</t>
    </rPh>
    <rPh sb="2" eb="3">
      <t>ネン</t>
    </rPh>
    <rPh sb="3" eb="4">
      <t>ツキ</t>
    </rPh>
    <phoneticPr fontId="2"/>
  </si>
  <si>
    <t>　</t>
    <phoneticPr fontId="2"/>
  </si>
  <si>
    <t>型式</t>
    <rPh sb="0" eb="2">
      <t>カタシキ</t>
    </rPh>
    <phoneticPr fontId="2"/>
  </si>
  <si>
    <t>装置メーカー名</t>
    <rPh sb="0" eb="2">
      <t>ソウチ</t>
    </rPh>
    <rPh sb="6" eb="7">
      <t>ナ</t>
    </rPh>
    <phoneticPr fontId="2"/>
  </si>
  <si>
    <t>BE-RV200-RA</t>
  </si>
  <si>
    <t>BE-RV200-RB</t>
  </si>
  <si>
    <t>BE-RV141-RA</t>
  </si>
  <si>
    <t>BE-RV141-RB</t>
  </si>
  <si>
    <t>HIT-712</t>
  </si>
  <si>
    <t>HIT-714</t>
  </si>
  <si>
    <t>RV-507CS</t>
  </si>
  <si>
    <t>RV-507FB</t>
  </si>
  <si>
    <t>SRV-700S</t>
  </si>
  <si>
    <t>ZMC1-SQH44N-W9</t>
  </si>
  <si>
    <t>ZMC1-SQH44SN-W9</t>
  </si>
  <si>
    <t>ZMC1-SQH44N-ZB</t>
  </si>
  <si>
    <t>ZMC1-SQH44SN-ZB</t>
  </si>
  <si>
    <t>XC-M9X</t>
    <phoneticPr fontId="2"/>
  </si>
  <si>
    <t>XC-M9Y</t>
    <phoneticPr fontId="2"/>
  </si>
  <si>
    <t>MT070RCA1</t>
    <phoneticPr fontId="2"/>
  </si>
  <si>
    <t>MT070RCA2</t>
    <phoneticPr fontId="2"/>
  </si>
  <si>
    <t>MT070RCA1-TR01</t>
    <phoneticPr fontId="2"/>
  </si>
  <si>
    <t>MT070RCA2-TR01</t>
    <phoneticPr fontId="2"/>
  </si>
  <si>
    <t>TKV-S20</t>
    <phoneticPr fontId="2"/>
  </si>
  <si>
    <t>TKV-S30</t>
    <phoneticPr fontId="2"/>
  </si>
  <si>
    <t>VA-S50</t>
    <phoneticPr fontId="2"/>
  </si>
  <si>
    <t>VW-S20</t>
    <phoneticPr fontId="2"/>
  </si>
  <si>
    <t>VW-SN20</t>
    <phoneticPr fontId="2"/>
  </si>
  <si>
    <t>VH-S20</t>
    <phoneticPr fontId="2"/>
  </si>
  <si>
    <t>VH-S20/2</t>
    <phoneticPr fontId="2"/>
  </si>
  <si>
    <t>VW-C20W</t>
    <phoneticPr fontId="2"/>
  </si>
  <si>
    <t>VH-C20W</t>
    <phoneticPr fontId="2"/>
  </si>
  <si>
    <t>VH-C30W</t>
    <phoneticPr fontId="2"/>
  </si>
  <si>
    <t>VH-SC20W</t>
    <phoneticPr fontId="2"/>
  </si>
  <si>
    <t>VH-SC30W</t>
    <phoneticPr fontId="2"/>
  </si>
  <si>
    <t>VH-CN20</t>
    <phoneticPr fontId="2"/>
  </si>
  <si>
    <t>VP-C10W-5</t>
    <phoneticPr fontId="2"/>
  </si>
  <si>
    <t>E215-TM00</t>
    <phoneticPr fontId="2"/>
  </si>
  <si>
    <t>E215-TS00</t>
    <phoneticPr fontId="2"/>
  </si>
  <si>
    <t>86110-E0081</t>
    <phoneticPr fontId="2"/>
  </si>
  <si>
    <t>S0858-E1050</t>
    <phoneticPr fontId="2"/>
  </si>
  <si>
    <t>S0858-E1051</t>
    <phoneticPr fontId="2"/>
  </si>
  <si>
    <t>CM-6000</t>
  </si>
  <si>
    <t>CM-7200</t>
  </si>
  <si>
    <t>CM-7200A</t>
  </si>
  <si>
    <t>CM-7210</t>
  </si>
  <si>
    <t>ＣＭ-7220</t>
    <phoneticPr fontId="2"/>
  </si>
  <si>
    <t>ＣＭ-7230</t>
  </si>
  <si>
    <t>CM-6010</t>
  </si>
  <si>
    <t>CM-6020</t>
  </si>
  <si>
    <t>C-4010A</t>
    <phoneticPr fontId="2"/>
  </si>
  <si>
    <t>C-4010</t>
    <phoneticPr fontId="2"/>
  </si>
  <si>
    <t>C-4060A</t>
    <phoneticPr fontId="2"/>
  </si>
  <si>
    <t>C-4060</t>
    <phoneticPr fontId="2"/>
  </si>
  <si>
    <t>C-5000</t>
    <phoneticPr fontId="2"/>
  </si>
  <si>
    <t>MKS-Y01</t>
    <phoneticPr fontId="2"/>
  </si>
  <si>
    <t>CC-1065*</t>
    <phoneticPr fontId="2"/>
  </si>
  <si>
    <t>KC-H15A</t>
    <phoneticPr fontId="2"/>
  </si>
  <si>
    <t>SV-700CS</t>
    <phoneticPr fontId="2"/>
  </si>
  <si>
    <t>ZMC1-SQH44N-25</t>
    <phoneticPr fontId="2"/>
  </si>
  <si>
    <t>ZMC1-SQH44N-32</t>
    <phoneticPr fontId="2"/>
  </si>
  <si>
    <t>ZMC0-RVC27-SQ44N</t>
    <phoneticPr fontId="2"/>
  </si>
  <si>
    <t>日本セラミック</t>
    <phoneticPr fontId="2"/>
  </si>
  <si>
    <t>名鉄交通商事</t>
    <rPh sb="0" eb="2">
      <t>メイテツ</t>
    </rPh>
    <rPh sb="2" eb="4">
      <t>コウツウ</t>
    </rPh>
    <rPh sb="4" eb="6">
      <t>ショウジ</t>
    </rPh>
    <phoneticPr fontId="2"/>
  </si>
  <si>
    <t>後方</t>
    <rPh sb="0" eb="2">
      <t>コウホウ</t>
    </rPh>
    <phoneticPr fontId="2"/>
  </si>
  <si>
    <t>側方</t>
    <rPh sb="0" eb="2">
      <t>ソクホウ</t>
    </rPh>
    <phoneticPr fontId="2"/>
  </si>
  <si>
    <t>区分</t>
    <rPh sb="0" eb="2">
      <t>クブン</t>
    </rPh>
    <phoneticPr fontId="2"/>
  </si>
  <si>
    <t>ＦＩＴ228-LC</t>
    <phoneticPr fontId="2"/>
  </si>
  <si>
    <t>Ｔ－ＡＬＣ－ＬＫ100（カメラなし、ＳＤなし）</t>
    <phoneticPr fontId="2"/>
  </si>
  <si>
    <t>Ｔ－ＡＬＣ－ＬＫ200　（カメラ、ＳＤあり）</t>
    <phoneticPr fontId="2"/>
  </si>
  <si>
    <t>秋田県貿易</t>
    <rPh sb="0" eb="2">
      <t>アキタ</t>
    </rPh>
    <rPh sb="2" eb="3">
      <t>ケン</t>
    </rPh>
    <rPh sb="3" eb="5">
      <t>ボウエキ</t>
    </rPh>
    <phoneticPr fontId="2"/>
  </si>
  <si>
    <t>いすゞ自動車</t>
  </si>
  <si>
    <t>VH-S20/P2</t>
    <phoneticPr fontId="2"/>
  </si>
  <si>
    <t>VW-C20W</t>
  </si>
  <si>
    <t>VH-C20W</t>
  </si>
  <si>
    <t>VH-C30W</t>
  </si>
  <si>
    <t>VH-SC20W</t>
  </si>
  <si>
    <t>VH-SC30W</t>
  </si>
  <si>
    <t>VH-CN20</t>
  </si>
  <si>
    <t>VP-C10W-5</t>
  </si>
  <si>
    <t>86790-E0050</t>
    <phoneticPr fontId="2"/>
  </si>
  <si>
    <t>■区分</t>
    <rPh sb="1" eb="3">
      <t>クブン</t>
    </rPh>
    <phoneticPr fontId="2"/>
  </si>
  <si>
    <t>Set Orlaco RLED Monitor with Camera</t>
    <phoneticPr fontId="2"/>
  </si>
  <si>
    <t>アールアンドピー_後方</t>
    <rPh sb="9" eb="11">
      <t>コウホウ</t>
    </rPh>
    <phoneticPr fontId="2"/>
  </si>
  <si>
    <t>アルファ・デポ_後方</t>
    <phoneticPr fontId="2"/>
  </si>
  <si>
    <t>市光工業_後方</t>
    <rPh sb="0" eb="2">
      <t>イチコウ</t>
    </rPh>
    <rPh sb="2" eb="4">
      <t>コウギョウ</t>
    </rPh>
    <phoneticPr fontId="2"/>
  </si>
  <si>
    <t>エフ・アール・シー_後方</t>
    <phoneticPr fontId="2"/>
  </si>
  <si>
    <t>ORLACO_後方</t>
    <phoneticPr fontId="2"/>
  </si>
  <si>
    <t>クラリオン_後方</t>
    <phoneticPr fontId="2"/>
  </si>
  <si>
    <t>ＣＢＣ_後方</t>
    <phoneticPr fontId="2"/>
  </si>
  <si>
    <t>スカニアジャパン_後方</t>
    <phoneticPr fontId="2"/>
  </si>
  <si>
    <t>槌屋ヤック_後方</t>
    <phoneticPr fontId="2"/>
  </si>
  <si>
    <t>日本ヴューテック_後方</t>
    <rPh sb="0" eb="2">
      <t>ニホン</t>
    </rPh>
    <phoneticPr fontId="2"/>
  </si>
  <si>
    <t>日野自動車_後方</t>
    <rPh sb="0" eb="2">
      <t>ヒノ</t>
    </rPh>
    <rPh sb="2" eb="5">
      <t>ジドウシャ</t>
    </rPh>
    <phoneticPr fontId="2"/>
  </si>
  <si>
    <t>三菱電機_後方</t>
    <rPh sb="0" eb="2">
      <t>ミツビシ</t>
    </rPh>
    <rPh sb="2" eb="4">
      <t>デンキ</t>
    </rPh>
    <phoneticPr fontId="2"/>
  </si>
  <si>
    <t>アールアンドピー_側方</t>
    <rPh sb="9" eb="11">
      <t>ソクホウ</t>
    </rPh>
    <phoneticPr fontId="2"/>
  </si>
  <si>
    <t>アルファ・デポ_側方</t>
    <phoneticPr fontId="2"/>
  </si>
  <si>
    <t>市光工業_側方</t>
    <rPh sb="0" eb="2">
      <t>イチコウ</t>
    </rPh>
    <rPh sb="2" eb="4">
      <t>コウギョウ</t>
    </rPh>
    <phoneticPr fontId="2"/>
  </si>
  <si>
    <t>エフ・アール・シー_側方</t>
    <phoneticPr fontId="2"/>
  </si>
  <si>
    <t>ORLACO_側方</t>
    <phoneticPr fontId="2"/>
  </si>
  <si>
    <t>クラリオン_側方</t>
    <phoneticPr fontId="2"/>
  </si>
  <si>
    <t>ＣＢＣ_側方</t>
    <phoneticPr fontId="2"/>
  </si>
  <si>
    <t>スカニアジャパン_側方</t>
    <phoneticPr fontId="2"/>
  </si>
  <si>
    <t>槌屋ヤック_側方</t>
    <phoneticPr fontId="2"/>
  </si>
  <si>
    <t>日本ヴューテック_側方</t>
    <rPh sb="0" eb="2">
      <t>ニホン</t>
    </rPh>
    <phoneticPr fontId="2"/>
  </si>
  <si>
    <t>日野自動車_側方</t>
    <rPh sb="0" eb="2">
      <t>ヒノ</t>
    </rPh>
    <rPh sb="2" eb="5">
      <t>ジドウシャ</t>
    </rPh>
    <phoneticPr fontId="2"/>
  </si>
  <si>
    <t>三菱電機_側方</t>
    <rPh sb="0" eb="2">
      <t>ミツビシ</t>
    </rPh>
    <rPh sb="2" eb="4">
      <t>デンキ</t>
    </rPh>
    <phoneticPr fontId="2"/>
  </si>
  <si>
    <t>東海電子_インター</t>
    <rPh sb="0" eb="2">
      <t>トウカイ</t>
    </rPh>
    <rPh sb="2" eb="4">
      <t>デンシ</t>
    </rPh>
    <phoneticPr fontId="2"/>
  </si>
  <si>
    <t>DM806</t>
  </si>
  <si>
    <t>DS806</t>
  </si>
  <si>
    <t>TM806</t>
  </si>
  <si>
    <t>TS806</t>
  </si>
  <si>
    <t>XC-M1*</t>
  </si>
  <si>
    <t>XC-M1*A</t>
  </si>
  <si>
    <t>XC-M2*</t>
  </si>
  <si>
    <t>XC-M2*A</t>
  </si>
  <si>
    <t>XC-M1</t>
  </si>
  <si>
    <t>XC-M9</t>
  </si>
  <si>
    <t>VH-M20</t>
    <phoneticPr fontId="2"/>
  </si>
  <si>
    <t>パーマンコーポレーション_後方</t>
    <rPh sb="13" eb="15">
      <t>コウホウ</t>
    </rPh>
    <phoneticPr fontId="2"/>
  </si>
  <si>
    <t>パーマンコーポレーション_側方</t>
    <rPh sb="13" eb="14">
      <t>ソク</t>
    </rPh>
    <rPh sb="14" eb="15">
      <t>ホウ</t>
    </rPh>
    <phoneticPr fontId="2"/>
  </si>
  <si>
    <t>アグレクション_側方</t>
    <rPh sb="8" eb="9">
      <t>ソク</t>
    </rPh>
    <rPh sb="9" eb="10">
      <t>ホウ</t>
    </rPh>
    <phoneticPr fontId="2"/>
  </si>
  <si>
    <t>YKC-10A</t>
  </si>
  <si>
    <t>CR32WB</t>
  </si>
  <si>
    <t>アグレクション_後方</t>
    <rPh sb="8" eb="10">
      <t>コウホウ</t>
    </rPh>
    <phoneticPr fontId="2"/>
  </si>
  <si>
    <t>キャストレード_後方</t>
    <rPh sb="8" eb="10">
      <t>コウホウ</t>
    </rPh>
    <phoneticPr fontId="2"/>
  </si>
  <si>
    <t>CT120M-SET01</t>
    <phoneticPr fontId="2"/>
  </si>
  <si>
    <t>CT120M-SET02</t>
  </si>
  <si>
    <t>ZMC1-RVC37-SQH44N</t>
    <phoneticPr fontId="2"/>
  </si>
  <si>
    <t>ZMC1-RVC37-SQHS44N</t>
    <phoneticPr fontId="2"/>
  </si>
  <si>
    <t>HIT-C15MT</t>
    <phoneticPr fontId="2"/>
  </si>
  <si>
    <t>HIT-C16</t>
    <phoneticPr fontId="2"/>
  </si>
  <si>
    <t>HIT-C23</t>
    <phoneticPr fontId="2"/>
  </si>
  <si>
    <t>MBZ-120IR</t>
    <phoneticPr fontId="2"/>
  </si>
  <si>
    <t>ZMC0-SQH44N</t>
    <phoneticPr fontId="2"/>
  </si>
  <si>
    <t>ドリームメーカー</t>
    <phoneticPr fontId="2"/>
  </si>
  <si>
    <t>東海クラリオン_後方</t>
    <rPh sb="0" eb="2">
      <t>トウカイ</t>
    </rPh>
    <rPh sb="8" eb="10">
      <t>コウホウ</t>
    </rPh>
    <phoneticPr fontId="2"/>
  </si>
  <si>
    <t>CM6010R</t>
  </si>
  <si>
    <t>CM6020R</t>
  </si>
  <si>
    <t>CM7220R</t>
  </si>
  <si>
    <t>CM7230R</t>
  </si>
  <si>
    <t>CJ-7620J</t>
  </si>
  <si>
    <t>CJ-7620J-A</t>
  </si>
  <si>
    <t>CC-6600B</t>
  </si>
  <si>
    <t>CC-6600B-*</t>
  </si>
  <si>
    <t>CC-6500B</t>
  </si>
  <si>
    <t>CC-6500B-*</t>
  </si>
  <si>
    <t>CC-6100*-*</t>
  </si>
  <si>
    <t>CC-6100*</t>
  </si>
  <si>
    <t>ウィンズ・テクノロジー・ジャパン_後方</t>
    <rPh sb="17" eb="19">
      <t>コウホウ</t>
    </rPh>
    <phoneticPr fontId="2"/>
  </si>
  <si>
    <t>ウィンズ・テクノロジー・ジャパン_側方</t>
    <rPh sb="17" eb="19">
      <t>ソクホウ</t>
    </rPh>
    <phoneticPr fontId="2"/>
  </si>
  <si>
    <t>WTJ-MT</t>
  </si>
  <si>
    <t>WTJ-SS</t>
    <phoneticPr fontId="2"/>
  </si>
  <si>
    <t>WTJ-MT</t>
    <phoneticPr fontId="2"/>
  </si>
  <si>
    <t>SVM360-BT10</t>
    <phoneticPr fontId="2"/>
  </si>
  <si>
    <t>SVM360-BT</t>
  </si>
  <si>
    <t>MT070RDA</t>
    <phoneticPr fontId="2"/>
  </si>
  <si>
    <t>MT070RDA-TR01</t>
    <phoneticPr fontId="2"/>
  </si>
  <si>
    <t>HT-1****</t>
    <phoneticPr fontId="2"/>
  </si>
  <si>
    <t>HX-100A</t>
    <phoneticPr fontId="2"/>
  </si>
  <si>
    <t>コシダテック_後方</t>
    <rPh sb="7" eb="9">
      <t>コウホウ</t>
    </rPh>
    <phoneticPr fontId="2"/>
  </si>
  <si>
    <t>CM-7220</t>
  </si>
  <si>
    <t>CM-7230</t>
  </si>
  <si>
    <t>CM-6010</t>
    <phoneticPr fontId="2"/>
  </si>
  <si>
    <t>CM-6020</t>
    <phoneticPr fontId="2"/>
  </si>
  <si>
    <t>CM-7220</t>
    <phoneticPr fontId="2"/>
  </si>
  <si>
    <t>CM-7230</t>
    <phoneticPr fontId="2"/>
  </si>
  <si>
    <t>TSM-100</t>
    <phoneticPr fontId="2"/>
  </si>
  <si>
    <t>コシダテック_側方</t>
    <rPh sb="7" eb="9">
      <t>ソクホウ</t>
    </rPh>
    <phoneticPr fontId="2"/>
  </si>
  <si>
    <t>シンクウェアジャパン_後方</t>
    <rPh sb="11" eb="13">
      <t>コウホウ</t>
    </rPh>
    <phoneticPr fontId="2"/>
  </si>
  <si>
    <t>TWC1-TCV100</t>
    <phoneticPr fontId="2"/>
  </si>
  <si>
    <t>シンクウェアジャパン_側方</t>
    <rPh sb="11" eb="13">
      <t>ソクホウ</t>
    </rPh>
    <phoneticPr fontId="2"/>
  </si>
  <si>
    <t>TW-TCV100</t>
    <phoneticPr fontId="2"/>
  </si>
  <si>
    <t>87810-37150</t>
    <phoneticPr fontId="2"/>
  </si>
  <si>
    <t>MDS-OTS3</t>
    <phoneticPr fontId="2"/>
  </si>
  <si>
    <t>86790-37020</t>
    <phoneticPr fontId="2"/>
  </si>
  <si>
    <t>CM073A-02</t>
    <phoneticPr fontId="2"/>
  </si>
  <si>
    <t>INBYTE_後方</t>
    <rPh sb="7" eb="9">
      <t>コウホウ</t>
    </rPh>
    <phoneticPr fontId="2"/>
  </si>
  <si>
    <t>SVR-7004T</t>
    <phoneticPr fontId="2"/>
  </si>
  <si>
    <t>INBYTE_側方</t>
    <rPh sb="7" eb="9">
      <t>ソクホウ</t>
    </rPh>
    <phoneticPr fontId="2"/>
  </si>
  <si>
    <t>TSM-200</t>
    <phoneticPr fontId="2"/>
  </si>
  <si>
    <t>RV-517FB</t>
  </si>
  <si>
    <t>RV-527FB</t>
  </si>
  <si>
    <t>SRV-700CS</t>
    <phoneticPr fontId="2"/>
  </si>
  <si>
    <t>GX-00*</t>
  </si>
  <si>
    <t>GX-10*AHD</t>
  </si>
  <si>
    <t>ジェットイノウエ_側方</t>
    <rPh sb="9" eb="11">
      <t>ソクホウ</t>
    </rPh>
    <phoneticPr fontId="2"/>
  </si>
  <si>
    <t>ジェットイノウエ_後方</t>
    <rPh sb="9" eb="11">
      <t>コウホウ</t>
    </rPh>
    <phoneticPr fontId="2"/>
  </si>
  <si>
    <t>PBC120</t>
    <phoneticPr fontId="2"/>
  </si>
  <si>
    <t>DM806F</t>
    <phoneticPr fontId="2"/>
  </si>
  <si>
    <t>DS806F</t>
    <phoneticPr fontId="2"/>
  </si>
  <si>
    <t>TM806F</t>
    <phoneticPr fontId="2"/>
  </si>
  <si>
    <t>TS806F</t>
    <phoneticPr fontId="2"/>
  </si>
  <si>
    <t>C401*R</t>
    <phoneticPr fontId="2"/>
  </si>
  <si>
    <t>C406*R</t>
    <phoneticPr fontId="2"/>
  </si>
  <si>
    <t>C500*R</t>
    <phoneticPr fontId="2"/>
  </si>
  <si>
    <t>UDトラックス_後方</t>
    <rPh sb="8" eb="10">
      <t>コウホウ</t>
    </rPh>
    <phoneticPr fontId="2"/>
  </si>
  <si>
    <t>Waeco Perfect view CAM20C1</t>
    <phoneticPr fontId="2"/>
  </si>
  <si>
    <t>CCN-716-IR</t>
    <phoneticPr fontId="2"/>
  </si>
  <si>
    <t>AVM-348</t>
    <phoneticPr fontId="2"/>
  </si>
  <si>
    <t>辰巳屋興業_後方</t>
    <rPh sb="6" eb="8">
      <t>コウホウ</t>
    </rPh>
    <phoneticPr fontId="2"/>
  </si>
  <si>
    <t>SR-S05</t>
    <phoneticPr fontId="2"/>
  </si>
  <si>
    <t>SR-S11</t>
    <phoneticPr fontId="2"/>
  </si>
  <si>
    <t>SR-S06</t>
    <phoneticPr fontId="2"/>
  </si>
  <si>
    <t>シルバーアイ_後方</t>
    <rPh sb="7" eb="9">
      <t>コウホウ</t>
    </rPh>
    <phoneticPr fontId="2"/>
  </si>
  <si>
    <t>CM-708DR2</t>
    <phoneticPr fontId="2"/>
  </si>
  <si>
    <t>GX-010</t>
    <phoneticPr fontId="2"/>
  </si>
  <si>
    <t>SVS-6004T</t>
  </si>
  <si>
    <t>SVS-6004T</t>
    <phoneticPr fontId="2"/>
  </si>
  <si>
    <t>ワーテックス_後方</t>
    <rPh sb="7" eb="9">
      <t>コウホウ</t>
    </rPh>
    <phoneticPr fontId="2"/>
  </si>
  <si>
    <t>ワーテックス_側方</t>
    <rPh sb="7" eb="9">
      <t>ソクホウ</t>
    </rPh>
    <phoneticPr fontId="2"/>
  </si>
  <si>
    <t>DM806</t>
    <phoneticPr fontId="2"/>
  </si>
  <si>
    <t>DS806</t>
    <phoneticPr fontId="2"/>
  </si>
  <si>
    <t>TM806</t>
    <phoneticPr fontId="2"/>
  </si>
  <si>
    <t>TS806</t>
    <phoneticPr fontId="2"/>
  </si>
  <si>
    <t>XL-806-IF</t>
    <phoneticPr fontId="2"/>
  </si>
  <si>
    <t>UDトラックス_側方</t>
    <rPh sb="8" eb="10">
      <t>ソクホウ</t>
    </rPh>
    <phoneticPr fontId="2"/>
  </si>
  <si>
    <t>辰巳屋興業_側方</t>
    <rPh sb="6" eb="8">
      <t>ソクホウ</t>
    </rPh>
    <phoneticPr fontId="2"/>
  </si>
  <si>
    <t>SR-S10</t>
    <phoneticPr fontId="2"/>
  </si>
  <si>
    <t>GX-00*</t>
    <phoneticPr fontId="2"/>
  </si>
  <si>
    <t>GX-10*AHD</t>
    <phoneticPr fontId="2"/>
  </si>
  <si>
    <t>YKC-20A</t>
    <phoneticPr fontId="2"/>
  </si>
  <si>
    <t>YKM-700HD</t>
    <phoneticPr fontId="2"/>
  </si>
  <si>
    <t>YK-230SIDE</t>
    <phoneticPr fontId="2"/>
  </si>
  <si>
    <t>WTJ-A3</t>
    <phoneticPr fontId="2"/>
  </si>
  <si>
    <t>WTJ-A8</t>
    <phoneticPr fontId="2"/>
  </si>
  <si>
    <t>INO-8310-7M</t>
    <phoneticPr fontId="2"/>
  </si>
  <si>
    <t>RV-760D2</t>
    <phoneticPr fontId="2"/>
  </si>
  <si>
    <t>シルバーアイ_側方</t>
    <rPh sb="7" eb="9">
      <t>ソクホウ</t>
    </rPh>
    <phoneticPr fontId="2"/>
  </si>
  <si>
    <t>PRM70J</t>
    <phoneticPr fontId="2"/>
  </si>
  <si>
    <t>PRM70S</t>
    <phoneticPr fontId="2"/>
  </si>
  <si>
    <t>CM6010R</t>
    <phoneticPr fontId="2"/>
  </si>
  <si>
    <t>MKS-Y05</t>
    <phoneticPr fontId="2"/>
  </si>
  <si>
    <t>営業所名</t>
    <rPh sb="0" eb="3">
      <t>エイギョウ</t>
    </rPh>
    <rPh sb="3" eb="4">
      <t>ジギョウシャメイ</t>
    </rPh>
    <phoneticPr fontId="2"/>
  </si>
  <si>
    <t>導入車両
登録番号</t>
    <rPh sb="0" eb="4">
      <t>ドウニュウ</t>
    </rPh>
    <rPh sb="5" eb="9">
      <t>トウロク</t>
    </rPh>
    <phoneticPr fontId="2"/>
  </si>
  <si>
    <t>助成額</t>
    <rPh sb="0" eb="3">
      <t>ジョセイ</t>
    </rPh>
    <phoneticPr fontId="2"/>
  </si>
  <si>
    <t>ＡＰ-4300/S</t>
    <phoneticPr fontId="2"/>
  </si>
  <si>
    <t>メーカー名</t>
    <rPh sb="4" eb="5">
      <t>メイ</t>
    </rPh>
    <phoneticPr fontId="2"/>
  </si>
  <si>
    <t>台数</t>
    <rPh sb="0" eb="2">
      <t>ダイスウ</t>
    </rPh>
    <phoneticPr fontId="2"/>
  </si>
  <si>
    <t>日野自動車</t>
  </si>
  <si>
    <t>ＵＤトラックス</t>
  </si>
  <si>
    <t>三菱ふそう</t>
  </si>
  <si>
    <t>トヨタ自動車</t>
  </si>
  <si>
    <t>日産自動車</t>
  </si>
  <si>
    <t>ボルボ</t>
  </si>
  <si>
    <t>プロフィア</t>
  </si>
  <si>
    <t>レンジャー</t>
  </si>
  <si>
    <t>デュトロ</t>
  </si>
  <si>
    <t>ギガ</t>
  </si>
  <si>
    <t>フォワード</t>
  </si>
  <si>
    <t>エルフ</t>
  </si>
  <si>
    <t>クオン</t>
  </si>
  <si>
    <t>スーパーグレート</t>
  </si>
  <si>
    <t>ファイター</t>
  </si>
  <si>
    <t>キャンター</t>
  </si>
  <si>
    <t>コンドル</t>
  </si>
  <si>
    <t>カゼット</t>
  </si>
  <si>
    <t>ダイナ</t>
  </si>
  <si>
    <t>いすゞ自動車_側方</t>
    <phoneticPr fontId="2"/>
  </si>
  <si>
    <t>いすゞ自動車</t>
    <phoneticPr fontId="2"/>
  </si>
  <si>
    <t>ＵＤトラックス</t>
    <phoneticPr fontId="2"/>
  </si>
  <si>
    <t>三菱ふそう</t>
    <phoneticPr fontId="2"/>
  </si>
  <si>
    <t>トヨタ自動車</t>
    <phoneticPr fontId="2"/>
  </si>
  <si>
    <t>ボルボ</t>
    <phoneticPr fontId="2"/>
  </si>
  <si>
    <t>助成額</t>
    <phoneticPr fontId="2"/>
  </si>
  <si>
    <t>PSL-0101</t>
    <phoneticPr fontId="2"/>
  </si>
  <si>
    <t>MAS-A1</t>
    <phoneticPr fontId="2"/>
  </si>
  <si>
    <t>AD-E1</t>
    <phoneticPr fontId="2"/>
  </si>
  <si>
    <t xml:space="preserve">NET-300 </t>
    <phoneticPr fontId="2"/>
  </si>
  <si>
    <t>NET-500</t>
    <phoneticPr fontId="2"/>
  </si>
  <si>
    <t>FD-1000</t>
    <phoneticPr fontId="2"/>
  </si>
  <si>
    <t>FD-2000</t>
    <phoneticPr fontId="2"/>
  </si>
  <si>
    <t>NDC-1000</t>
    <phoneticPr fontId="2"/>
  </si>
  <si>
    <t>CF-2500A-A</t>
    <phoneticPr fontId="2"/>
  </si>
  <si>
    <t>K-250</t>
    <phoneticPr fontId="2"/>
  </si>
  <si>
    <t>KD-250</t>
    <phoneticPr fontId="2"/>
  </si>
  <si>
    <t>EDUT-1000U</t>
    <phoneticPr fontId="2"/>
  </si>
  <si>
    <t>DUKS-C01</t>
  </si>
  <si>
    <t>DUKS-C01.5</t>
  </si>
  <si>
    <t>M623</t>
    <phoneticPr fontId="2"/>
  </si>
  <si>
    <t>M603(M603DR)</t>
    <phoneticPr fontId="2"/>
  </si>
  <si>
    <t>M622</t>
    <phoneticPr fontId="2"/>
  </si>
  <si>
    <t>TMS-1</t>
    <phoneticPr fontId="2"/>
  </si>
  <si>
    <t>DDD-100</t>
    <phoneticPr fontId="2"/>
  </si>
  <si>
    <t>261799-0040</t>
    <phoneticPr fontId="2"/>
  </si>
  <si>
    <t>FV71D1WD</t>
    <phoneticPr fontId="2"/>
  </si>
  <si>
    <t>DRD-4020（E）</t>
    <phoneticPr fontId="2"/>
  </si>
  <si>
    <t>TK1512-12</t>
    <phoneticPr fontId="2"/>
  </si>
  <si>
    <t>FV710E1A</t>
    <phoneticPr fontId="2"/>
  </si>
  <si>
    <t>D-NAS Ⅲ</t>
    <phoneticPr fontId="2"/>
  </si>
  <si>
    <t>D-NAS Ⅳ</t>
    <phoneticPr fontId="2"/>
  </si>
  <si>
    <t>EDM-01</t>
    <phoneticPr fontId="2"/>
  </si>
  <si>
    <t>AVIC-BX500Ⅱ-VA1</t>
    <phoneticPr fontId="2"/>
  </si>
  <si>
    <t>AVIC-BX500Ⅱ-VA2V</t>
    <phoneticPr fontId="2"/>
  </si>
  <si>
    <t>AVIC-BZ500Ⅱ-VA1</t>
    <phoneticPr fontId="2"/>
  </si>
  <si>
    <t>AVIC-BZ500Ⅱ-VA2V</t>
    <phoneticPr fontId="2"/>
  </si>
  <si>
    <t>AVIC-BX500-3-VA**</t>
  </si>
  <si>
    <t>AVIC-BZ500-3-VA**</t>
  </si>
  <si>
    <t>FSDT-01</t>
    <phoneticPr fontId="2"/>
  </si>
  <si>
    <t>FV710C1W</t>
    <phoneticPr fontId="2"/>
  </si>
  <si>
    <t xml:space="preserve">TV7000A1 </t>
    <phoneticPr fontId="2"/>
  </si>
  <si>
    <t xml:space="preserve">TV7000A1G </t>
    <phoneticPr fontId="2"/>
  </si>
  <si>
    <t>FV710D1A</t>
    <phoneticPr fontId="2"/>
  </si>
  <si>
    <t xml:space="preserve">FV710D1M </t>
    <phoneticPr fontId="2"/>
  </si>
  <si>
    <t>FV710F1A</t>
    <phoneticPr fontId="2"/>
  </si>
  <si>
    <t xml:space="preserve">ＦV7100B1 </t>
    <phoneticPr fontId="2"/>
  </si>
  <si>
    <t>FV710D2A</t>
  </si>
  <si>
    <t>QZ064660A       (QZ064680A)</t>
    <phoneticPr fontId="2"/>
  </si>
  <si>
    <t>MHS-03DT</t>
    <phoneticPr fontId="2"/>
  </si>
  <si>
    <t>ＩＴ-1000</t>
    <phoneticPr fontId="2"/>
  </si>
  <si>
    <t>DTG3</t>
    <phoneticPr fontId="2"/>
  </si>
  <si>
    <t>DTG3α</t>
    <phoneticPr fontId="2"/>
  </si>
  <si>
    <t>DTG4</t>
    <phoneticPr fontId="2"/>
  </si>
  <si>
    <t>DTG5</t>
    <phoneticPr fontId="2"/>
  </si>
  <si>
    <t>DTG7</t>
    <phoneticPr fontId="2"/>
  </si>
  <si>
    <t>XDT-1</t>
    <phoneticPr fontId="2"/>
  </si>
  <si>
    <t>17MDU
（MIMAMORIコントローラー）</t>
    <phoneticPr fontId="2"/>
  </si>
  <si>
    <t>ドライブマスター</t>
    <phoneticPr fontId="2"/>
  </si>
  <si>
    <t>ITSグリッド_EMS</t>
    <phoneticPr fontId="2" type="Hiragana"/>
  </si>
  <si>
    <t>あきば商会_EMS</t>
    <rPh sb="3" eb="5">
      <t>しょうかい</t>
    </rPh>
    <phoneticPr fontId="2" type="Hiragana"/>
  </si>
  <si>
    <t>アポロ技研_EMS</t>
    <rPh sb="3" eb="5">
      <t>ぎけん</t>
    </rPh>
    <phoneticPr fontId="2" type="Hiragana"/>
  </si>
  <si>
    <t>いすゞ自動車_EMS</t>
    <rPh sb="3" eb="6">
      <t>じどうしゃ</t>
    </rPh>
    <phoneticPr fontId="2" type="Hiragana"/>
  </si>
  <si>
    <t>NPシステム開発_EMS</t>
    <rPh sb="6" eb="8">
      <t>かいはつ</t>
    </rPh>
    <phoneticPr fontId="2" type="Hiragana"/>
  </si>
  <si>
    <t>テクノホライゾンファインフィットデザインカンパニー_EMS</t>
    <phoneticPr fontId="2" type="Hiragana"/>
  </si>
  <si>
    <t>沖電気工業_EMS</t>
    <rPh sb="0" eb="3">
      <t>おきでんき</t>
    </rPh>
    <rPh sb="3" eb="5">
      <t>こうぎょう</t>
    </rPh>
    <phoneticPr fontId="2" type="Hiragana"/>
  </si>
  <si>
    <t>クラリオン_EMS</t>
    <phoneticPr fontId="2" type="Hiragana"/>
  </si>
  <si>
    <t>光英システム_EMS</t>
    <rPh sb="0" eb="1">
      <t>ひかり</t>
    </rPh>
    <rPh sb="1" eb="2">
      <t>えい</t>
    </rPh>
    <phoneticPr fontId="2" type="Hiragana"/>
  </si>
  <si>
    <t>システック_EMS</t>
    <phoneticPr fontId="2" type="Hiragana"/>
  </si>
  <si>
    <t>CENTLESS_EMS</t>
    <phoneticPr fontId="2"/>
  </si>
  <si>
    <t>データ・テック_EMS</t>
    <phoneticPr fontId="2" type="Hiragana"/>
  </si>
  <si>
    <t>データトロン_EMS</t>
    <phoneticPr fontId="2" type="Hiragana"/>
  </si>
  <si>
    <t>デンソー_EMS</t>
    <phoneticPr fontId="2" type="Hiragana"/>
  </si>
  <si>
    <t>デンソーテン_EMS</t>
    <phoneticPr fontId="2"/>
  </si>
  <si>
    <t>トワード_EMS</t>
    <phoneticPr fontId="2" type="Hiragana"/>
  </si>
  <si>
    <t>ナブアシスト_EMS</t>
    <phoneticPr fontId="2"/>
  </si>
  <si>
    <t>日米電子_EMS</t>
    <rPh sb="0" eb="2">
      <t>にちべい</t>
    </rPh>
    <rPh sb="2" eb="4">
      <t>でんし</t>
    </rPh>
    <phoneticPr fontId="2" type="Hiragana"/>
  </si>
  <si>
    <t>日本低炭素開発_EMS</t>
    <rPh sb="0" eb="2">
      <t>にほん</t>
    </rPh>
    <rPh sb="2" eb="5">
      <t>ていたんそ</t>
    </rPh>
    <rPh sb="5" eb="7">
      <t>かいはつ</t>
    </rPh>
    <phoneticPr fontId="2" type="Hiragana"/>
  </si>
  <si>
    <t>パイオニア販売_EMS</t>
    <rPh sb="5" eb="7">
      <t>はんばい</t>
    </rPh>
    <phoneticPr fontId="2" type="Hiragana"/>
  </si>
  <si>
    <t>日野自動車_EMS</t>
    <rPh sb="0" eb="2">
      <t>ひの</t>
    </rPh>
    <rPh sb="2" eb="5">
      <t>じどうしゃ</t>
    </rPh>
    <phoneticPr fontId="2" type="Hiragana"/>
  </si>
  <si>
    <t>富士ソフト_EMS</t>
    <rPh sb="0" eb="2">
      <t>ふじ</t>
    </rPh>
    <phoneticPr fontId="2" type="Hiragana"/>
  </si>
  <si>
    <t>富士通_EMS</t>
    <rPh sb="0" eb="3">
      <t>ふじつう</t>
    </rPh>
    <phoneticPr fontId="2" type="Hiragana"/>
  </si>
  <si>
    <t>ミヤマ_EMS</t>
    <phoneticPr fontId="2" type="Hiragana"/>
  </si>
  <si>
    <t>メルモ_EMS</t>
    <phoneticPr fontId="2" type="Hiragana"/>
  </si>
  <si>
    <t>三菱ふそう　トラック・バス_EMS</t>
    <rPh sb="0" eb="2">
      <t>みつびし</t>
    </rPh>
    <phoneticPr fontId="2" type="Hiragana"/>
  </si>
  <si>
    <t>ワーテックス_EMS</t>
    <phoneticPr fontId="2" type="Hiragana"/>
  </si>
  <si>
    <t>EMS 機器メーカー名</t>
    <rPh sb="4" eb="6">
      <t>キキ</t>
    </rPh>
    <rPh sb="10" eb="11">
      <t>ナ</t>
    </rPh>
    <phoneticPr fontId="2"/>
  </si>
  <si>
    <t>矢崎エナジーシステム_EMS</t>
    <phoneticPr fontId="2"/>
  </si>
  <si>
    <t>車台番号</t>
    <rPh sb="0" eb="4">
      <t>シャタイ</t>
    </rPh>
    <phoneticPr fontId="2"/>
  </si>
  <si>
    <t>ベバストクーラー　Cool Split20 Top/Back</t>
    <phoneticPr fontId="2"/>
  </si>
  <si>
    <t>クールトロニック 9457001</t>
    <phoneticPr fontId="2"/>
  </si>
  <si>
    <t>クールトロニック 9457321</t>
    <phoneticPr fontId="2"/>
  </si>
  <si>
    <t>クールトロニック 9457322</t>
    <phoneticPr fontId="2"/>
  </si>
  <si>
    <t>クールトロニック 9457323</t>
    <phoneticPr fontId="2"/>
  </si>
  <si>
    <t>BRANOエアヒーター ATESO ALFA D２</t>
    <phoneticPr fontId="2"/>
  </si>
  <si>
    <t>ISC-1800W  ｉ-cool+ (ｱｲｸｰﾙ ﾌﾟﾗｽ)</t>
    <phoneticPr fontId="2"/>
  </si>
  <si>
    <t xml:space="preserve">i-Cool mini (ｱｲｸｰﾙ ミニ)  </t>
    <phoneticPr fontId="2"/>
  </si>
  <si>
    <t>i-Cool Hi（アイクール　ハイ）　 ISC-2200W</t>
    <phoneticPr fontId="2"/>
  </si>
  <si>
    <t>クールトロニック</t>
    <phoneticPr fontId="2"/>
  </si>
  <si>
    <t>Bycool  Compact3.0</t>
    <phoneticPr fontId="2"/>
  </si>
  <si>
    <t>エアヒーター</t>
  </si>
  <si>
    <t>エアースタイル</t>
    <phoneticPr fontId="2"/>
  </si>
  <si>
    <t>車載バッテリー式冷房装置</t>
    <phoneticPr fontId="2"/>
  </si>
  <si>
    <t xml:space="preserve">アイドルストップクーラー </t>
  </si>
  <si>
    <t>ベットルームクーラー</t>
    <phoneticPr fontId="2"/>
  </si>
  <si>
    <t>リヤクーラー</t>
    <phoneticPr fontId="2"/>
  </si>
  <si>
    <t>エコロジーヒーター</t>
    <phoneticPr fontId="2"/>
  </si>
  <si>
    <t xml:space="preserve">ウォーターポンプ式パーキングヒーター </t>
  </si>
  <si>
    <t xml:space="preserve">ぬくぬくブランケット </t>
  </si>
  <si>
    <t xml:space="preserve">あった丸 </t>
  </si>
  <si>
    <t xml:space="preserve">ウォームスリーピング </t>
  </si>
  <si>
    <t xml:space="preserve">しきぬっくII </t>
  </si>
  <si>
    <t xml:space="preserve">ちょっとねーる </t>
  </si>
  <si>
    <t>デンソー_毛布</t>
    <phoneticPr fontId="2"/>
  </si>
  <si>
    <t>UDトラックス_クーラー</t>
    <phoneticPr fontId="2"/>
  </si>
  <si>
    <t>ヨシオ_毛布</t>
    <phoneticPr fontId="2"/>
  </si>
  <si>
    <t>プロスタッフ_毛布</t>
    <phoneticPr fontId="2"/>
  </si>
  <si>
    <t>ソーアップ_毛布</t>
    <phoneticPr fontId="2"/>
  </si>
  <si>
    <t>ワーテックス_毛布</t>
    <phoneticPr fontId="2"/>
  </si>
  <si>
    <t>スカニアジャパン_冷房</t>
    <phoneticPr fontId="2"/>
  </si>
  <si>
    <t>ホワイトハウス_冷房</t>
    <phoneticPr fontId="2"/>
  </si>
  <si>
    <t>ベバストサーモアンドコンフォートジャパン_冷房</t>
    <phoneticPr fontId="2"/>
  </si>
  <si>
    <t>太陽工業_冷房</t>
    <rPh sb="0" eb="2">
      <t>タイヨウ</t>
    </rPh>
    <rPh sb="2" eb="4">
      <t>コウギョウ</t>
    </rPh>
    <phoneticPr fontId="2"/>
  </si>
  <si>
    <t>クロコアートファクトリー_ヒーター</t>
    <phoneticPr fontId="2"/>
  </si>
  <si>
    <t>アイ 機器メーカー名</t>
    <rPh sb="3" eb="5">
      <t>キキ</t>
    </rPh>
    <rPh sb="9" eb="10">
      <t>ナ</t>
    </rPh>
    <phoneticPr fontId="2"/>
  </si>
  <si>
    <t xml:space="preserve">電気式毛布 </t>
    <phoneticPr fontId="2"/>
  </si>
  <si>
    <t>NX-GigaDRT</t>
  </si>
  <si>
    <t>EMK5001</t>
  </si>
  <si>
    <t>DC-DR411(T)</t>
  </si>
  <si>
    <t>DC-DR511(T)</t>
  </si>
  <si>
    <t>RV-800TA</t>
  </si>
  <si>
    <t>機器メーカー名</t>
    <rPh sb="0" eb="2">
      <t>キキ</t>
    </rPh>
    <rPh sb="6" eb="7">
      <t>ナ</t>
    </rPh>
    <phoneticPr fontId="2"/>
  </si>
  <si>
    <t>簡易型</t>
    <rPh sb="0" eb="3">
      <t>かんいがた</t>
    </rPh>
    <phoneticPr fontId="2" type="Hiragana"/>
  </si>
  <si>
    <t>標準型</t>
    <rPh sb="0" eb="3">
      <t>ひょうじゅんがた</t>
    </rPh>
    <phoneticPr fontId="2" type="Hiragana"/>
  </si>
  <si>
    <t>WTJ-425</t>
  </si>
  <si>
    <t>TX2000</t>
  </si>
  <si>
    <t>TX4000</t>
  </si>
  <si>
    <t>運行管理連携型</t>
    <rPh sb="0" eb="2">
      <t>うんこう</t>
    </rPh>
    <rPh sb="2" eb="4">
      <t>かんり</t>
    </rPh>
    <rPh sb="4" eb="7">
      <t>れんけいがた</t>
    </rPh>
    <phoneticPr fontId="2" type="Hiragana"/>
  </si>
  <si>
    <t>TX2000-SA</t>
  </si>
  <si>
    <t>WN-LT4</t>
  </si>
  <si>
    <t>SY2-SAMLY</t>
  </si>
  <si>
    <t>WN4-WITNESS</t>
  </si>
  <si>
    <t>一体型</t>
    <rPh sb="0" eb="3">
      <t>いったいがた</t>
    </rPh>
    <phoneticPr fontId="2" type="Hiragana"/>
  </si>
  <si>
    <t>NET-580N</t>
  </si>
  <si>
    <t>CRX3008T</t>
  </si>
  <si>
    <t>FV710Ｄ2D</t>
  </si>
  <si>
    <t>FV710D1WD</t>
  </si>
  <si>
    <t>FV710D1WDS</t>
  </si>
  <si>
    <t>DR 区分</t>
    <rPh sb="3" eb="5">
      <t>クブン</t>
    </rPh>
    <phoneticPr fontId="2"/>
  </si>
  <si>
    <t>簡易型</t>
    <rPh sb="0" eb="3">
      <t>カンイガタ</t>
    </rPh>
    <phoneticPr fontId="2"/>
  </si>
  <si>
    <t>標準型</t>
    <rPh sb="0" eb="3">
      <t>ヒョウジュンガタ</t>
    </rPh>
    <phoneticPr fontId="2"/>
  </si>
  <si>
    <t>一体型</t>
  </si>
  <si>
    <t>ＩＴＳグリッド_簡易</t>
    <rPh sb="8" eb="10">
      <t>かんい</t>
    </rPh>
    <phoneticPr fontId="2" type="Hiragana"/>
  </si>
  <si>
    <t>青木製作所_簡易</t>
    <rPh sb="0" eb="2">
      <t>あおき</t>
    </rPh>
    <rPh sb="2" eb="5">
      <t>せいさくじょ</t>
    </rPh>
    <phoneticPr fontId="2" type="Hiragana"/>
  </si>
  <si>
    <t>ＮＰシステム開発_簡易</t>
    <rPh sb="6" eb="8">
      <t>かいはつ</t>
    </rPh>
    <phoneticPr fontId="2" type="Hiragana"/>
  </si>
  <si>
    <t>日本ヴューテック_簡易</t>
    <rPh sb="0" eb="2">
      <t>にほん</t>
    </rPh>
    <phoneticPr fontId="2" type="Hiragana"/>
  </si>
  <si>
    <t>市光工業_標準</t>
    <rPh sb="0" eb="2">
      <t>いちこう</t>
    </rPh>
    <rPh sb="2" eb="4">
      <t>こうぎょう</t>
    </rPh>
    <phoneticPr fontId="2" type="Hiragana"/>
  </si>
  <si>
    <t>東海クラリオン_標準</t>
    <rPh sb="0" eb="2">
      <t>とうかい</t>
    </rPh>
    <phoneticPr fontId="2" type="Hiragana"/>
  </si>
  <si>
    <t>日本ヴューテック_標準</t>
    <rPh sb="0" eb="2">
      <t>にほん</t>
    </rPh>
    <phoneticPr fontId="2" type="Hiragana"/>
  </si>
  <si>
    <t>市光工業_連携</t>
    <rPh sb="0" eb="2">
      <t>いちこう</t>
    </rPh>
    <rPh sb="2" eb="4">
      <t>こうぎょう</t>
    </rPh>
    <phoneticPr fontId="2" type="Hiragana"/>
  </si>
  <si>
    <t>ＮＰシステム開発_連携</t>
    <rPh sb="6" eb="8">
      <t>かいはつ</t>
    </rPh>
    <phoneticPr fontId="2" type="Hiragana"/>
  </si>
  <si>
    <t>東信電気_連携</t>
    <rPh sb="0" eb="2">
      <t>とうしん</t>
    </rPh>
    <rPh sb="2" eb="4">
      <t>でんき</t>
    </rPh>
    <phoneticPr fontId="2" type="Hiragana"/>
  </si>
  <si>
    <t>トム通信工業_連携</t>
    <rPh sb="2" eb="4">
      <t>つうしん</t>
    </rPh>
    <rPh sb="4" eb="6">
      <t>こうぎょう</t>
    </rPh>
    <phoneticPr fontId="2" type="Hiragana"/>
  </si>
  <si>
    <t>日本電気_連携</t>
    <rPh sb="0" eb="2">
      <t>にほん</t>
    </rPh>
    <rPh sb="2" eb="4">
      <t>でんき</t>
    </rPh>
    <phoneticPr fontId="2" type="Hiragana"/>
  </si>
  <si>
    <t>区　分</t>
    <rPh sb="0" eb="1">
      <t>ク</t>
    </rPh>
    <rPh sb="2" eb="3">
      <t>ブン</t>
    </rPh>
    <phoneticPr fontId="2"/>
  </si>
  <si>
    <t>記</t>
  </si>
  <si>
    <t xml:space="preserve">  円</t>
    <rPh sb="2" eb="3">
      <t>エン</t>
    </rPh>
    <phoneticPr fontId="2"/>
  </si>
  <si>
    <t>１．助成金申請額</t>
  </si>
  <si>
    <t>住　所</t>
    <phoneticPr fontId="2"/>
  </si>
  <si>
    <t>名　称</t>
  </si>
  <si>
    <t>代表者</t>
  </si>
  <si>
    <t>型　式※１</t>
    <rPh sb="0" eb="1">
      <t>カタ</t>
    </rPh>
    <rPh sb="2" eb="3">
      <t>シキ</t>
    </rPh>
    <phoneticPr fontId="2"/>
  </si>
  <si>
    <t>※1：ドロップリストに表示されない助成対象機器は直接入力ください。</t>
    <rPh sb="11" eb="13">
      <t>ヒョウジ</t>
    </rPh>
    <rPh sb="17" eb="19">
      <t>ジョセイ</t>
    </rPh>
    <rPh sb="19" eb="21">
      <t>タイショウ</t>
    </rPh>
    <rPh sb="21" eb="23">
      <t>キキ</t>
    </rPh>
    <rPh sb="24" eb="26">
      <t>チョクセツ</t>
    </rPh>
    <rPh sb="26" eb="28">
      <t>ニュウリョク</t>
    </rPh>
    <phoneticPr fontId="2"/>
  </si>
  <si>
    <t>　　　　　２．添付書類</t>
    <phoneticPr fontId="2"/>
  </si>
  <si>
    <t>識別記号</t>
    <rPh sb="0" eb="2">
      <t>シキベツ</t>
    </rPh>
    <rPh sb="2" eb="4">
      <t>キゴウ</t>
    </rPh>
    <phoneticPr fontId="2"/>
  </si>
  <si>
    <t>装置価格
(単価)</t>
    <rPh sb="0" eb="4">
      <t>ソウチカカ</t>
    </rPh>
    <rPh sb="6" eb="8">
      <t>タンカ</t>
    </rPh>
    <phoneticPr fontId="2"/>
  </si>
  <si>
    <t>装置価格
(単価)</t>
    <rPh sb="2" eb="4">
      <t>カカク</t>
    </rPh>
    <rPh sb="6" eb="8">
      <t>タンカ</t>
    </rPh>
    <phoneticPr fontId="2"/>
  </si>
  <si>
    <t>装置価格
(単価)</t>
    <rPh sb="0" eb="2">
      <t>ソウティ</t>
    </rPh>
    <rPh sb="2" eb="4">
      <t>カカク</t>
    </rPh>
    <rPh sb="6" eb="8">
      <t>タンカ</t>
    </rPh>
    <phoneticPr fontId="2"/>
  </si>
  <si>
    <t>型式※１</t>
    <rPh sb="0" eb="2">
      <t>カタシキ</t>
    </rPh>
    <phoneticPr fontId="2"/>
  </si>
  <si>
    <t>型式※１</t>
    <phoneticPr fontId="2"/>
  </si>
  <si>
    <t>安全装置</t>
    <rPh sb="0" eb="2">
      <t>アンゼン</t>
    </rPh>
    <rPh sb="2" eb="4">
      <t>ソウチ</t>
    </rPh>
    <phoneticPr fontId="2"/>
  </si>
  <si>
    <t>可動式突入防止装置</t>
    <rPh sb="0" eb="3">
      <t>カドウシキ</t>
    </rPh>
    <rPh sb="3" eb="5">
      <t>トツニュウ</t>
    </rPh>
    <rPh sb="5" eb="7">
      <t>ボウシ</t>
    </rPh>
    <rPh sb="7" eb="9">
      <t>ソウチ</t>
    </rPh>
    <phoneticPr fontId="2"/>
  </si>
  <si>
    <t>ＥＭＳ用機器</t>
    <phoneticPr fontId="2"/>
  </si>
  <si>
    <t>事業者名</t>
    <rPh sb="0" eb="3">
      <t>ジギョウシャ</t>
    </rPh>
    <rPh sb="3" eb="4">
      <t>メイ</t>
    </rPh>
    <phoneticPr fontId="2"/>
  </si>
  <si>
    <t>申請台数</t>
    <rPh sb="0" eb="2">
      <t>シンセイ</t>
    </rPh>
    <rPh sb="2" eb="4">
      <t>ダイスウ</t>
    </rPh>
    <phoneticPr fontId="2"/>
  </si>
  <si>
    <t>助成額</t>
    <rPh sb="0" eb="3">
      <t>ジョセイガク</t>
    </rPh>
    <phoneticPr fontId="2"/>
  </si>
  <si>
    <t>台</t>
    <rPh sb="0" eb="1">
      <t>ダイ</t>
    </rPh>
    <phoneticPr fontId="2"/>
  </si>
  <si>
    <t>台　　　　</t>
    <rPh sb="0" eb="1">
      <t>ダイ</t>
    </rPh>
    <phoneticPr fontId="2"/>
  </si>
  <si>
    <t>台　　　</t>
    <rPh sb="0" eb="1">
      <t>ダイ</t>
    </rPh>
    <phoneticPr fontId="2"/>
  </si>
  <si>
    <t>円</t>
    <rPh sb="0" eb="1">
      <t>エン</t>
    </rPh>
    <phoneticPr fontId="2"/>
  </si>
  <si>
    <t>蓄冷式クーラー</t>
    <phoneticPr fontId="2"/>
  </si>
  <si>
    <t>温水式ヒーター</t>
    <phoneticPr fontId="2"/>
  </si>
  <si>
    <t>いすゞ自動車_クーラー</t>
    <phoneticPr fontId="2"/>
  </si>
  <si>
    <t>日野自動車_クーラー</t>
    <phoneticPr fontId="2"/>
  </si>
  <si>
    <t>三菱ふそう_クーラー</t>
    <phoneticPr fontId="2"/>
  </si>
  <si>
    <t>日野自動車_ヒーター</t>
    <phoneticPr fontId="2"/>
  </si>
  <si>
    <t>三菱ふそう_ヒーター</t>
    <phoneticPr fontId="2"/>
  </si>
  <si>
    <t>台</t>
    <rPh sb="0" eb="1">
      <t>ダイ</t>
    </rPh>
    <phoneticPr fontId="2"/>
  </si>
  <si>
    <t>(1)後方(ﾊﾞｯｸｱｲｶﾒﾗ)</t>
    <rPh sb="3" eb="5">
      <t>コウホウ</t>
    </rPh>
    <phoneticPr fontId="2"/>
  </si>
  <si>
    <t>(2)側方(ｻｲﾄﾞｶﾒﾗ)</t>
    <rPh sb="3" eb="5">
      <t>ソクホウ</t>
    </rPh>
    <phoneticPr fontId="2"/>
  </si>
  <si>
    <t>(3)ｲﾝﾀｰﾛｯｸ</t>
    <phoneticPr fontId="2"/>
  </si>
  <si>
    <t>(4)後付安全装置</t>
    <rPh sb="3" eb="5">
      <t>アトヅケ</t>
    </rPh>
    <rPh sb="5" eb="7">
      <t>アンゼン</t>
    </rPh>
    <rPh sb="7" eb="9">
      <t>ソウチ</t>
    </rPh>
    <phoneticPr fontId="2"/>
  </si>
  <si>
    <t>(1)運行管理連携型</t>
    <rPh sb="3" eb="5">
      <t>ウンコウ</t>
    </rPh>
    <rPh sb="5" eb="7">
      <t>カンリ</t>
    </rPh>
    <rPh sb="7" eb="10">
      <t>レンケイガタ</t>
    </rPh>
    <phoneticPr fontId="2"/>
  </si>
  <si>
    <t>(2)標準型</t>
    <rPh sb="3" eb="6">
      <t>ヒョウジュンガタ</t>
    </rPh>
    <phoneticPr fontId="2"/>
  </si>
  <si>
    <t>(3)簡易型</t>
    <rPh sb="3" eb="5">
      <t>カンイ</t>
    </rPh>
    <rPh sb="5" eb="6">
      <t>ガタ</t>
    </rPh>
    <phoneticPr fontId="2"/>
  </si>
  <si>
    <t>(4)DR・ﾃﾞｼﾞﾀｺ一体型</t>
    <rPh sb="12" eb="15">
      <t>イッタイガタ</t>
    </rPh>
    <phoneticPr fontId="2"/>
  </si>
  <si>
    <t>(1)エアヒータ</t>
    <phoneticPr fontId="2"/>
  </si>
  <si>
    <t>(3)蓄冷式クーラー</t>
    <rPh sb="3" eb="5">
      <t>チクレイ</t>
    </rPh>
    <rPh sb="5" eb="6">
      <t>シキ</t>
    </rPh>
    <phoneticPr fontId="2"/>
  </si>
  <si>
    <t>(4)温水式ヒータ</t>
    <rPh sb="3" eb="5">
      <t>オンスイ</t>
    </rPh>
    <rPh sb="5" eb="6">
      <t>シキ</t>
    </rPh>
    <phoneticPr fontId="2"/>
  </si>
  <si>
    <t>(5)電気式毛布</t>
    <rPh sb="3" eb="5">
      <t>デンキ</t>
    </rPh>
    <rPh sb="5" eb="6">
      <t>シキ</t>
    </rPh>
    <rPh sb="6" eb="8">
      <t>モウフ</t>
    </rPh>
    <phoneticPr fontId="2"/>
  </si>
  <si>
    <t>導入機器数</t>
    <rPh sb="0" eb="2">
      <t>ドウニュウ</t>
    </rPh>
    <rPh sb="2" eb="4">
      <t>キキ</t>
    </rPh>
    <rPh sb="4" eb="5">
      <t>スウ</t>
    </rPh>
    <phoneticPr fontId="2"/>
  </si>
  <si>
    <t>ﾄﾞﾗｲﾌﾞﾚｺｰﾀﾞｰ</t>
    <phoneticPr fontId="2"/>
  </si>
  <si>
    <r>
      <t>(2)</t>
    </r>
    <r>
      <rPr>
        <sz val="9"/>
        <rFont val="ＭＳ 明朝"/>
        <family val="1"/>
        <charset val="128"/>
      </rPr>
      <t>車載ﾊﾞｯﾃﾘｰ式冷房装置</t>
    </r>
    <rPh sb="3" eb="5">
      <t>シャサイ</t>
    </rPh>
    <rPh sb="11" eb="13">
      <t>レイボウ</t>
    </rPh>
    <rPh sb="13" eb="15">
      <t>ソウチ</t>
    </rPh>
    <phoneticPr fontId="2"/>
  </si>
  <si>
    <t>様式１</t>
    <rPh sb="0" eb="2">
      <t>ヨウシキ</t>
    </rPh>
    <phoneticPr fontId="2"/>
  </si>
  <si>
    <t>　　　　　　協会使用欄</t>
    <rPh sb="6" eb="8">
      <t>キョウカイ</t>
    </rPh>
    <rPh sb="8" eb="10">
      <t>シヨウ</t>
    </rPh>
    <rPh sb="10" eb="11">
      <t>ラン</t>
    </rPh>
    <phoneticPr fontId="2"/>
  </si>
  <si>
    <t>ｱｲﾄﾞﾘﾝｸﾞｽﾄｯﾌﾟ支援機器</t>
    <rPh sb="13" eb="15">
      <t>シエン</t>
    </rPh>
    <rPh sb="15" eb="17">
      <t>キキ</t>
    </rPh>
    <phoneticPr fontId="2"/>
  </si>
  <si>
    <t>後付</t>
    <rPh sb="0" eb="2">
      <t>アトヅケ</t>
    </rPh>
    <phoneticPr fontId="2"/>
  </si>
  <si>
    <t>ｲﾝﾀｰﾛｯｸ</t>
    <phoneticPr fontId="2"/>
  </si>
  <si>
    <t>標準</t>
    <rPh sb="0" eb="2">
      <t>ヒョウジュン</t>
    </rPh>
    <phoneticPr fontId="2"/>
  </si>
  <si>
    <t>簡易</t>
    <rPh sb="0" eb="2">
      <t>カンイ</t>
    </rPh>
    <phoneticPr fontId="2"/>
  </si>
  <si>
    <t>ｴｱﾋｰﾀ</t>
  </si>
  <si>
    <t>車載B冷房</t>
  </si>
  <si>
    <t>温水式ﾋｰﾀｰ</t>
  </si>
  <si>
    <t>蓄冷式ｸｰﾗｰ</t>
  </si>
  <si>
    <t>毛布</t>
  </si>
  <si>
    <t>　殿</t>
    <rPh sb="1" eb="2">
      <t>ドノ</t>
    </rPh>
    <phoneticPr fontId="2"/>
  </si>
  <si>
    <t>一般社団法人岐阜県トラック協会</t>
    <phoneticPr fontId="2"/>
  </si>
  <si>
    <t>担当者名</t>
    <rPh sb="0" eb="3">
      <t>タントウシャ</t>
    </rPh>
    <rPh sb="3" eb="4">
      <t>メイ</t>
    </rPh>
    <phoneticPr fontId="2"/>
  </si>
  <si>
    <t>部署・役職</t>
    <phoneticPr fontId="2"/>
  </si>
  <si>
    <t>様式2</t>
    <rPh sb="0" eb="2">
      <t>ヨウシキ</t>
    </rPh>
    <phoneticPr fontId="2"/>
  </si>
  <si>
    <t>会　  長  　山 　口 　嘉 　彦  　殿</t>
    <phoneticPr fontId="2"/>
  </si>
  <si>
    <t>　　　会　長  　山 　口 　嘉 　彦  　殿</t>
    <phoneticPr fontId="2"/>
  </si>
  <si>
    <t>　　　一般社団法人岐阜県トラック協会</t>
    <phoneticPr fontId="2"/>
  </si>
  <si>
    <t xml:space="preserve">                 ①申請一覧表  ②見積書(写)  ③誓約書    ④車検証(写)</t>
    <rPh sb="30" eb="31">
      <t>ウツ</t>
    </rPh>
    <rPh sb="47" eb="48">
      <t>ウツ</t>
    </rPh>
    <phoneticPr fontId="2"/>
  </si>
  <si>
    <t>型式※1</t>
    <rPh sb="0" eb="2">
      <t>カタシキ</t>
    </rPh>
    <phoneticPr fontId="2"/>
  </si>
  <si>
    <t>電話</t>
    <rPh sb="0" eb="2">
      <t>デンワ</t>
    </rPh>
    <phoneticPr fontId="2"/>
  </si>
  <si>
    <t>メールアドレス</t>
    <phoneticPr fontId="2"/>
  </si>
  <si>
    <t>ＦＡＸ</t>
    <phoneticPr fontId="2"/>
  </si>
  <si>
    <t>　各助成金交付要綱に基づき、上記交付申請された助成金が決定しましたので通知します。</t>
    <rPh sb="1" eb="2">
      <t>カク</t>
    </rPh>
    <rPh sb="2" eb="4">
      <t>ジョセイ</t>
    </rPh>
    <rPh sb="4" eb="5">
      <t>キン</t>
    </rPh>
    <rPh sb="5" eb="7">
      <t>コウフ</t>
    </rPh>
    <rPh sb="7" eb="9">
      <t>ヨウコウ</t>
    </rPh>
    <rPh sb="10" eb="11">
      <t>モト</t>
    </rPh>
    <rPh sb="14" eb="16">
      <t>ジョウキ</t>
    </rPh>
    <rPh sb="16" eb="18">
      <t>コウフ</t>
    </rPh>
    <rPh sb="18" eb="20">
      <t>シンセイ</t>
    </rPh>
    <rPh sb="23" eb="25">
      <t>ジョセイ</t>
    </rPh>
    <rPh sb="25" eb="26">
      <t>キン</t>
    </rPh>
    <rPh sb="27" eb="29">
      <t>ケッテイ</t>
    </rPh>
    <phoneticPr fontId="2"/>
  </si>
  <si>
    <t>販売会社
(リース会社）</t>
    <rPh sb="0" eb="2">
      <t>ハンバイ</t>
    </rPh>
    <rPh sb="2" eb="4">
      <t>ガイシャ</t>
    </rPh>
    <rPh sb="9" eb="11">
      <t>ガイシャ</t>
    </rPh>
    <phoneticPr fontId="2"/>
  </si>
  <si>
    <t>連絡先所在地</t>
    <rPh sb="0" eb="3">
      <t>レンラクサキ</t>
    </rPh>
    <rPh sb="3" eb="4">
      <t>ジョ</t>
    </rPh>
    <rPh sb="4" eb="6">
      <t>ザイチ</t>
    </rPh>
    <phoneticPr fontId="2"/>
  </si>
  <si>
    <t>年　　月　　日</t>
    <rPh sb="0" eb="1">
      <t>ネン</t>
    </rPh>
    <rPh sb="3" eb="4">
      <t>ガツ</t>
    </rPh>
    <rPh sb="6" eb="7">
      <t>ニチ</t>
    </rPh>
    <phoneticPr fontId="2"/>
  </si>
  <si>
    <t>安全・環境機器助成金交付申請書</t>
    <rPh sb="0" eb="2">
      <t>アンゼン</t>
    </rPh>
    <rPh sb="3" eb="5">
      <t>カンキョウ</t>
    </rPh>
    <rPh sb="5" eb="7">
      <t>キキ</t>
    </rPh>
    <rPh sb="7" eb="10">
      <t>ジョセイキン</t>
    </rPh>
    <phoneticPr fontId="2"/>
  </si>
  <si>
    <t>安全・環境機器助成金交付決定通知書</t>
    <rPh sb="0" eb="2">
      <t>アンゼン</t>
    </rPh>
    <rPh sb="3" eb="5">
      <t>カンキョウ</t>
    </rPh>
    <rPh sb="5" eb="7">
      <t>キキ</t>
    </rPh>
    <rPh sb="7" eb="10">
      <t>ジョセイキン</t>
    </rPh>
    <rPh sb="10" eb="12">
      <t>コウフ</t>
    </rPh>
    <rPh sb="12" eb="14">
      <t>ケッテイ</t>
    </rPh>
    <rPh sb="14" eb="16">
      <t>ツウチ</t>
    </rPh>
    <rPh sb="16" eb="17">
      <t>ショ</t>
    </rPh>
    <phoneticPr fontId="2"/>
  </si>
  <si>
    <t>安全・環境機器を導入しますので、各助成金の交付要綱に基づき、下記の通り申請します。</t>
    <rPh sb="0" eb="2">
      <t>アンゼン</t>
    </rPh>
    <rPh sb="3" eb="5">
      <t>カンキョウ</t>
    </rPh>
    <rPh sb="5" eb="7">
      <t>キキ</t>
    </rPh>
    <rPh sb="8" eb="10">
      <t>ドウニュウ</t>
    </rPh>
    <rPh sb="16" eb="17">
      <t>カク</t>
    </rPh>
    <rPh sb="17" eb="20">
      <t>ジョセイキン</t>
    </rPh>
    <rPh sb="21" eb="23">
      <t>コウフ</t>
    </rPh>
    <rPh sb="23" eb="25">
      <t>ヨウコウ</t>
    </rPh>
    <phoneticPr fontId="2"/>
  </si>
  <si>
    <t>富士通_トランストロン製_EMS</t>
    <rPh sb="0" eb="3">
      <t>フジツウ</t>
    </rPh>
    <rPh sb="11" eb="12">
      <t>セイ</t>
    </rPh>
    <phoneticPr fontId="2"/>
  </si>
  <si>
    <t>助成金交付決定額</t>
    <phoneticPr fontId="2"/>
  </si>
  <si>
    <t>年　月</t>
    <rPh sb="0" eb="1">
      <t>ネン</t>
    </rPh>
    <rPh sb="2" eb="3">
      <t>ガツ</t>
    </rPh>
    <phoneticPr fontId="2"/>
  </si>
  <si>
    <t>あきば商会_一体</t>
    <rPh sb="3" eb="5">
      <t>しょうかい</t>
    </rPh>
    <rPh sb="6" eb="8">
      <t>いったい</t>
    </rPh>
    <phoneticPr fontId="2" type="Hiragana"/>
  </si>
  <si>
    <t>ＮＰシステム開発_一体</t>
    <rPh sb="9" eb="11">
      <t>イッタイ</t>
    </rPh>
    <phoneticPr fontId="2"/>
  </si>
  <si>
    <t>エムモビリティ_一体</t>
    <rPh sb="8" eb="10">
      <t>いったい</t>
    </rPh>
    <phoneticPr fontId="2" type="Hiragana"/>
  </si>
  <si>
    <t>データ・テック_一体</t>
    <rPh sb="8" eb="10">
      <t>いったい</t>
    </rPh>
    <phoneticPr fontId="2" type="Hiragana"/>
  </si>
  <si>
    <t>デンソー_一体</t>
    <rPh sb="5" eb="7">
      <t>いったい</t>
    </rPh>
    <phoneticPr fontId="2" type="Hiragana"/>
  </si>
  <si>
    <t>デンソーテン_一体</t>
    <rPh sb="7" eb="9">
      <t>いったい</t>
    </rPh>
    <phoneticPr fontId="2" type="Hiragana"/>
  </si>
  <si>
    <t>東海クラリオン_一体</t>
    <rPh sb="8" eb="10">
      <t>イッタイ</t>
    </rPh>
    <phoneticPr fontId="2"/>
  </si>
  <si>
    <t>富士通_一体</t>
    <rPh sb="0" eb="3">
      <t>ふじつう</t>
    </rPh>
    <rPh sb="4" eb="6">
      <t>いったい</t>
    </rPh>
    <phoneticPr fontId="2" type="Hiragana"/>
  </si>
  <si>
    <t>モバイルリンク_一体</t>
    <rPh sb="8" eb="10">
      <t>いったい</t>
    </rPh>
    <phoneticPr fontId="2" type="Hiragana"/>
  </si>
  <si>
    <t>矢崎エナジーシステム_一体</t>
    <rPh sb="0" eb="2">
      <t>やざき</t>
    </rPh>
    <rPh sb="11" eb="13">
      <t>いったい</t>
    </rPh>
    <phoneticPr fontId="2" type="Hiragana"/>
  </si>
  <si>
    <t>TWC1-M90C</t>
    <phoneticPr fontId="2"/>
  </si>
  <si>
    <t>ネクストリンク</t>
    <phoneticPr fontId="2"/>
  </si>
  <si>
    <t>NL-101AHDS</t>
    <phoneticPr fontId="2"/>
  </si>
  <si>
    <t>NL-101AHDSC</t>
    <phoneticPr fontId="2"/>
  </si>
  <si>
    <t>菱和_標準</t>
    <rPh sb="0" eb="2">
      <t>リョウワ</t>
    </rPh>
    <phoneticPr fontId="2"/>
  </si>
  <si>
    <t>富士通_トランストロン製_一体</t>
    <rPh sb="13" eb="15">
      <t>イッタイ</t>
    </rPh>
    <phoneticPr fontId="2"/>
  </si>
  <si>
    <t>様式3</t>
    <rPh sb="0" eb="2">
      <t>ヨウシキ</t>
    </rPh>
    <phoneticPr fontId="2"/>
  </si>
  <si>
    <t>年　　月　　日</t>
  </si>
  <si>
    <t>一般社団法人岐阜県トラック協会</t>
  </si>
  <si>
    <t xml:space="preserve">〒      </t>
    <phoneticPr fontId="2"/>
  </si>
  <si>
    <t>㊞</t>
    <phoneticPr fontId="2"/>
  </si>
  <si>
    <t>安全・環境機器助成事業実績報告書</t>
    <rPh sb="0" eb="2">
      <t>アンゼン</t>
    </rPh>
    <rPh sb="3" eb="5">
      <t>カンキョウ</t>
    </rPh>
    <rPh sb="5" eb="7">
      <t>キキ</t>
    </rPh>
    <rPh sb="7" eb="9">
      <t>ジョセイ</t>
    </rPh>
    <rPh sb="9" eb="11">
      <t>ジギョウ</t>
    </rPh>
    <rPh sb="11" eb="13">
      <t>ジッセキ</t>
    </rPh>
    <rPh sb="13" eb="16">
      <t>ホウコクショ</t>
    </rPh>
    <phoneticPr fontId="2"/>
  </si>
  <si>
    <t>　安全・環境機器を導入しますので、各助成金の交付要綱に基づき、助成金の支払いについて、下記の通り</t>
    <rPh sb="1" eb="3">
      <t>アンゼン</t>
    </rPh>
    <rPh sb="4" eb="6">
      <t>カンキョウ</t>
    </rPh>
    <rPh sb="6" eb="8">
      <t>キキ</t>
    </rPh>
    <rPh sb="9" eb="11">
      <t>ドウニュウ</t>
    </rPh>
    <rPh sb="17" eb="18">
      <t>カク</t>
    </rPh>
    <rPh sb="18" eb="21">
      <t>ジョセイキン</t>
    </rPh>
    <rPh sb="22" eb="24">
      <t>コウフ</t>
    </rPh>
    <rPh sb="24" eb="26">
      <t>ヨウコウ</t>
    </rPh>
    <rPh sb="27" eb="28">
      <t>モト</t>
    </rPh>
    <rPh sb="31" eb="34">
      <t>ジョセイキン</t>
    </rPh>
    <rPh sb="35" eb="37">
      <t>シハラ</t>
    </rPh>
    <rPh sb="43" eb="45">
      <t>カキ</t>
    </rPh>
    <rPh sb="46" eb="47">
      <t>トオ</t>
    </rPh>
    <phoneticPr fontId="2"/>
  </si>
  <si>
    <t>請求致します。</t>
    <rPh sb="0" eb="2">
      <t>セイキュウ</t>
    </rPh>
    <rPh sb="2" eb="3">
      <t>イタ</t>
    </rPh>
    <phoneticPr fontId="2"/>
  </si>
  <si>
    <t>　　　　　３．振込先銀行</t>
    <rPh sb="7" eb="10">
      <t>フリコミサキ</t>
    </rPh>
    <rPh sb="10" eb="12">
      <t>ギンコウ</t>
    </rPh>
    <phoneticPr fontId="2"/>
  </si>
  <si>
    <t>フリガナ</t>
    <phoneticPr fontId="2"/>
  </si>
  <si>
    <t>口座名義</t>
    <rPh sb="0" eb="2">
      <t>コウザ</t>
    </rPh>
    <rPh sb="2" eb="4">
      <t>メイギ</t>
    </rPh>
    <phoneticPr fontId="2"/>
  </si>
  <si>
    <t>銀行名</t>
    <rPh sb="0" eb="2">
      <t>ギンコウ</t>
    </rPh>
    <phoneticPr fontId="2"/>
  </si>
  <si>
    <t>銀行・信用金庫</t>
    <phoneticPr fontId="2"/>
  </si>
  <si>
    <t>支店名</t>
    <rPh sb="0" eb="3">
      <t>シテンメイ</t>
    </rPh>
    <phoneticPr fontId="2"/>
  </si>
  <si>
    <t>支店</t>
    <phoneticPr fontId="2"/>
  </si>
  <si>
    <t>預金種別</t>
    <phoneticPr fontId="2"/>
  </si>
  <si>
    <t>普  通 ・ 当  座</t>
    <phoneticPr fontId="2"/>
  </si>
  <si>
    <t>口座番号</t>
    <rPh sb="0" eb="2">
      <t>コウザ</t>
    </rPh>
    <rPh sb="2" eb="4">
      <t>バンゴウ</t>
    </rPh>
    <phoneticPr fontId="2"/>
  </si>
  <si>
    <t>後付安全装置</t>
    <phoneticPr fontId="2"/>
  </si>
  <si>
    <t>日野自動車_後付</t>
    <phoneticPr fontId="2"/>
  </si>
  <si>
    <t>ドライバーモニターII</t>
    <phoneticPr fontId="2"/>
  </si>
  <si>
    <t>Mobileye 570</t>
    <phoneticPr fontId="2"/>
  </si>
  <si>
    <t>0068F0000</t>
    <phoneticPr fontId="2"/>
  </si>
  <si>
    <t>0068H0000</t>
    <phoneticPr fontId="2"/>
  </si>
  <si>
    <t xml:space="preserve">0068G0000 </t>
  </si>
  <si>
    <t>0068J0000</t>
    <phoneticPr fontId="2"/>
  </si>
  <si>
    <t>DN-DSM</t>
    <phoneticPr fontId="2"/>
  </si>
  <si>
    <t>ビューテック_後付</t>
    <phoneticPr fontId="2"/>
  </si>
  <si>
    <t>FDMS-1</t>
    <phoneticPr fontId="2"/>
  </si>
  <si>
    <t>後付安全装置</t>
    <rPh sb="0" eb="2">
      <t>アトヅケ</t>
    </rPh>
    <rPh sb="2" eb="6">
      <t>アンゼn</t>
    </rPh>
    <phoneticPr fontId="2"/>
  </si>
  <si>
    <t xml:space="preserve"> 岐ト協発第１２７号</t>
    <phoneticPr fontId="2"/>
  </si>
  <si>
    <t>令和3年12月28日</t>
    <rPh sb="0" eb="2">
      <t>レイワ</t>
    </rPh>
    <rPh sb="3" eb="4">
      <t>ネン</t>
    </rPh>
    <rPh sb="6" eb="7">
      <t>ガツ</t>
    </rPh>
    <rPh sb="9" eb="10">
      <t>ニチ</t>
    </rPh>
    <phoneticPr fontId="2"/>
  </si>
  <si>
    <t>〉</t>
    <phoneticPr fontId="2"/>
  </si>
  <si>
    <t>申請者</t>
    <rPh sb="0" eb="3">
      <t>シンセイシャ</t>
    </rPh>
    <phoneticPr fontId="2"/>
  </si>
  <si>
    <t>申請者代理人</t>
    <rPh sb="0" eb="3">
      <t>シンセイシャ</t>
    </rPh>
    <rPh sb="3" eb="6">
      <t>ダイリニン</t>
    </rPh>
    <phoneticPr fontId="2"/>
  </si>
  <si>
    <t>ＦＡＸ</t>
    <phoneticPr fontId="2"/>
  </si>
  <si>
    <t>メールアドレス</t>
    <phoneticPr fontId="2"/>
  </si>
  <si>
    <r>
      <t>〒　　－　　　　　</t>
    </r>
    <r>
      <rPr>
        <sz val="9"/>
        <rFont val="ＭＳ 明朝"/>
        <family val="1"/>
        <charset val="128"/>
      </rPr>
      <t xml:space="preserve">      </t>
    </r>
    <phoneticPr fontId="2"/>
  </si>
  <si>
    <t>後方集計</t>
    <rPh sb="0" eb="2">
      <t>コウホウ</t>
    </rPh>
    <rPh sb="2" eb="4">
      <t>シュウケイ</t>
    </rPh>
    <phoneticPr fontId="2"/>
  </si>
  <si>
    <t>側方集計</t>
    <rPh sb="0" eb="2">
      <t>ソクホウ</t>
    </rPh>
    <rPh sb="2" eb="4">
      <t>シュウケイ</t>
    </rPh>
    <phoneticPr fontId="2"/>
  </si>
  <si>
    <t>ｲﾝﾀｰﾛｯｸ集計</t>
    <rPh sb="7" eb="9">
      <t>シュウケイ</t>
    </rPh>
    <phoneticPr fontId="2"/>
  </si>
  <si>
    <t>後付安全装置集計</t>
    <rPh sb="6" eb="8">
      <t>シュウケイ</t>
    </rPh>
    <phoneticPr fontId="2"/>
  </si>
  <si>
    <t>後方</t>
    <rPh sb="0" eb="2">
      <t>コウホウ</t>
    </rPh>
    <phoneticPr fontId="2"/>
  </si>
  <si>
    <t>側方</t>
    <rPh sb="0" eb="2">
      <t>ソクホウ</t>
    </rPh>
    <phoneticPr fontId="2"/>
  </si>
  <si>
    <t>ｲﾝﾀｰﾛｯｸ</t>
    <phoneticPr fontId="2"/>
  </si>
  <si>
    <t>後付安全装置</t>
    <rPh sb="0" eb="6">
      <t>アトヅケアンゼンソウチ</t>
    </rPh>
    <phoneticPr fontId="2"/>
  </si>
  <si>
    <t>導入</t>
    <rPh sb="0" eb="2">
      <t>ドウニュウ</t>
    </rPh>
    <phoneticPr fontId="2"/>
  </si>
  <si>
    <t>予定時期</t>
    <rPh sb="0" eb="4">
      <t>ヨテイジキ</t>
    </rPh>
    <phoneticPr fontId="2"/>
  </si>
  <si>
    <t>型式入力有無</t>
    <rPh sb="0" eb="2">
      <t>カタシキ</t>
    </rPh>
    <rPh sb="2" eb="4">
      <t>ニュウリョク</t>
    </rPh>
    <rPh sb="4" eb="5">
      <t>アリ</t>
    </rPh>
    <rPh sb="5" eb="6">
      <t>ナシ</t>
    </rPh>
    <phoneticPr fontId="2"/>
  </si>
  <si>
    <t>時期入力有</t>
    <rPh sb="0" eb="2">
      <t>ジキ</t>
    </rPh>
    <rPh sb="2" eb="4">
      <t>ニュウリョク</t>
    </rPh>
    <rPh sb="4" eb="5">
      <t>アリ</t>
    </rPh>
    <phoneticPr fontId="2"/>
  </si>
  <si>
    <t>導入年月日</t>
    <rPh sb="0" eb="2">
      <t>ドウニュウ</t>
    </rPh>
    <rPh sb="2" eb="3">
      <t>ネン</t>
    </rPh>
    <rPh sb="3" eb="4">
      <t>ツキ</t>
    </rPh>
    <rPh sb="4" eb="5">
      <t>ヒ</t>
    </rPh>
    <phoneticPr fontId="2"/>
  </si>
  <si>
    <t>年　月　日</t>
    <rPh sb="0" eb="1">
      <t>ネン</t>
    </rPh>
    <rPh sb="2" eb="3">
      <t>ガツ</t>
    </rPh>
    <rPh sb="4" eb="5">
      <t>ニチ</t>
    </rPh>
    <phoneticPr fontId="2"/>
  </si>
  <si>
    <t>合計</t>
    <rPh sb="0" eb="2">
      <t>ゴウケイ</t>
    </rPh>
    <phoneticPr fontId="2"/>
  </si>
  <si>
    <t>助成額</t>
    <rPh sb="0" eb="3">
      <t>ジョセイガク</t>
    </rPh>
    <phoneticPr fontId="2"/>
  </si>
  <si>
    <t>年　月　日</t>
    <rPh sb="0" eb="1">
      <t>ネン</t>
    </rPh>
    <rPh sb="2" eb="3">
      <t>ガツ</t>
    </rPh>
    <rPh sb="4" eb="5">
      <t>ヒ</t>
    </rPh>
    <phoneticPr fontId="2"/>
  </si>
  <si>
    <t>台数</t>
    <rPh sb="0" eb="2">
      <t>ダイスウ</t>
    </rPh>
    <phoneticPr fontId="2"/>
  </si>
  <si>
    <t>簡易型集計</t>
    <rPh sb="0" eb="3">
      <t>カンイガタ</t>
    </rPh>
    <rPh sb="3" eb="5">
      <t>シュウケイ</t>
    </rPh>
    <phoneticPr fontId="2"/>
  </si>
  <si>
    <t>標準型集計</t>
    <rPh sb="0" eb="3">
      <t>ヒョウジュンガタ</t>
    </rPh>
    <rPh sb="3" eb="5">
      <t>シュウケイ</t>
    </rPh>
    <phoneticPr fontId="2"/>
  </si>
  <si>
    <t>運行管理</t>
    <rPh sb="0" eb="4">
      <t>ウンコウカンリ</t>
    </rPh>
    <phoneticPr fontId="2"/>
  </si>
  <si>
    <t>一体型</t>
    <rPh sb="0" eb="3">
      <t>イッタイガタ</t>
    </rPh>
    <phoneticPr fontId="2"/>
  </si>
  <si>
    <t>識別記号</t>
    <rPh sb="0" eb="2">
      <t>シキベツ</t>
    </rPh>
    <rPh sb="2" eb="4">
      <t>キゴウ</t>
    </rPh>
    <phoneticPr fontId="2"/>
  </si>
  <si>
    <t>型式入力</t>
    <rPh sb="0" eb="2">
      <t>カタシキ</t>
    </rPh>
    <rPh sb="2" eb="4">
      <t>ニュウリョク</t>
    </rPh>
    <phoneticPr fontId="2"/>
  </si>
  <si>
    <t>型式入力</t>
    <rPh sb="0" eb="2">
      <t>カタシキ</t>
    </rPh>
    <rPh sb="2" eb="4">
      <t>ニュウリョク</t>
    </rPh>
    <phoneticPr fontId="2"/>
  </si>
  <si>
    <t>時期入力</t>
    <rPh sb="0" eb="2">
      <t>ジキ</t>
    </rPh>
    <rPh sb="2" eb="4">
      <t>ニュウリョク</t>
    </rPh>
    <phoneticPr fontId="2"/>
  </si>
  <si>
    <t>エアヒーター</t>
    <phoneticPr fontId="2"/>
  </si>
  <si>
    <t>車載バッテリー式冷房装置</t>
    <phoneticPr fontId="2"/>
  </si>
  <si>
    <t>蓄冷式クーラー</t>
    <phoneticPr fontId="2"/>
  </si>
  <si>
    <t>温水式ヒーター</t>
    <phoneticPr fontId="2"/>
  </si>
  <si>
    <t xml:space="preserve">電気式毛布 </t>
    <phoneticPr fontId="2"/>
  </si>
  <si>
    <t>年　 　月　　 日</t>
    <rPh sb="0" eb="1">
      <t>ネン</t>
    </rPh>
    <rPh sb="4" eb="5">
      <t>ガツ</t>
    </rPh>
    <rPh sb="8" eb="9">
      <t>ヒ</t>
    </rPh>
    <phoneticPr fontId="37"/>
  </si>
  <si>
    <t>一般社団法人岐阜県トラック協会</t>
    <rPh sb="0" eb="2">
      <t>イッパン</t>
    </rPh>
    <rPh sb="2" eb="4">
      <t>シャダン</t>
    </rPh>
    <rPh sb="4" eb="6">
      <t>ホウジン</t>
    </rPh>
    <rPh sb="6" eb="9">
      <t>ギフケン</t>
    </rPh>
    <rPh sb="13" eb="15">
      <t>キョウカイ</t>
    </rPh>
    <phoneticPr fontId="37"/>
  </si>
  <si>
    <t>会　長　　　山口　嘉彦　殿</t>
    <rPh sb="0" eb="1">
      <t>カイ</t>
    </rPh>
    <rPh sb="2" eb="3">
      <t>ナガ</t>
    </rPh>
    <rPh sb="6" eb="8">
      <t>ヤマグチ</t>
    </rPh>
    <rPh sb="9" eb="11">
      <t>ヨシヒコ</t>
    </rPh>
    <rPh sb="12" eb="13">
      <t>ドノ</t>
    </rPh>
    <phoneticPr fontId="37"/>
  </si>
  <si>
    <t>住所</t>
    <rPh sb="0" eb="2">
      <t>ジュウショ</t>
    </rPh>
    <phoneticPr fontId="37"/>
  </si>
  <si>
    <t>名称</t>
    <rPh sb="0" eb="2">
      <t>メイショウ</t>
    </rPh>
    <phoneticPr fontId="37"/>
  </si>
  <si>
    <t>代表者</t>
    <rPh sb="0" eb="3">
      <t>ダイヒョウシャ</t>
    </rPh>
    <phoneticPr fontId="37"/>
  </si>
  <si>
    <t>誓　　約　　書</t>
    <rPh sb="0" eb="1">
      <t>チカイ</t>
    </rPh>
    <rPh sb="3" eb="4">
      <t>ヤク</t>
    </rPh>
    <rPh sb="6" eb="7">
      <t>ショ</t>
    </rPh>
    <phoneticPr fontId="37"/>
  </si>
  <si>
    <t>国の補助金（助成金）の交付を受けません。</t>
    <rPh sb="0" eb="1">
      <t>クニ</t>
    </rPh>
    <rPh sb="2" eb="5">
      <t>ホジョキン</t>
    </rPh>
    <rPh sb="6" eb="9">
      <t>ジョセイキン</t>
    </rPh>
    <rPh sb="11" eb="13">
      <t>コウフ</t>
    </rPh>
    <rPh sb="14" eb="15">
      <t>ウ</t>
    </rPh>
    <phoneticPr fontId="37"/>
  </si>
  <si>
    <t>安全装置について【名称：　　　　　　　　　　】から【　　　　　　　　円】の補助（助成）を受けます。</t>
    <rPh sb="0" eb="2">
      <t>アンゼン</t>
    </rPh>
    <rPh sb="2" eb="4">
      <t>ソウチ</t>
    </rPh>
    <rPh sb="9" eb="11">
      <t>メイショウ</t>
    </rPh>
    <rPh sb="34" eb="35">
      <t>エン</t>
    </rPh>
    <rPh sb="37" eb="39">
      <t>ホジョ</t>
    </rPh>
    <rPh sb="40" eb="42">
      <t>ジョセイ</t>
    </rPh>
    <rPh sb="44" eb="45">
      <t>ウ</t>
    </rPh>
    <phoneticPr fontId="37"/>
  </si>
  <si>
    <t>ドライブレコーダーについて【名称：　　　　　　　　　　】から【　　　　　　　　円】の補助（助成）を受けます。</t>
    <rPh sb="14" eb="16">
      <t>メイショウ</t>
    </rPh>
    <rPh sb="39" eb="40">
      <t>エン</t>
    </rPh>
    <rPh sb="42" eb="44">
      <t>ホジョ</t>
    </rPh>
    <rPh sb="45" eb="47">
      <t>ジョセイ</t>
    </rPh>
    <rPh sb="49" eb="50">
      <t>ウ</t>
    </rPh>
    <phoneticPr fontId="37"/>
  </si>
  <si>
    <t>ＥＭＳ用機器について【名称：　　　　　　　　　　】から【　　　　　　　　円】の補助（助成）を受けます。</t>
    <rPh sb="3" eb="4">
      <t>ヨウ</t>
    </rPh>
    <rPh sb="4" eb="6">
      <t>キキ</t>
    </rPh>
    <rPh sb="11" eb="13">
      <t>メイショウ</t>
    </rPh>
    <rPh sb="36" eb="37">
      <t>エン</t>
    </rPh>
    <rPh sb="39" eb="41">
      <t>ホジョ</t>
    </rPh>
    <rPh sb="42" eb="44">
      <t>ジョセイ</t>
    </rPh>
    <rPh sb="46" eb="47">
      <t>ウ</t>
    </rPh>
    <phoneticPr fontId="37"/>
  </si>
  <si>
    <t>アイドリングストップについて【名称：　　　　　　　　　　】から【　　　　　　　　円】の補助（助成）を受けます。</t>
    <rPh sb="15" eb="17">
      <t>メイショウ</t>
    </rPh>
    <rPh sb="40" eb="41">
      <t>エン</t>
    </rPh>
    <rPh sb="43" eb="45">
      <t>ホジョ</t>
    </rPh>
    <rPh sb="46" eb="48">
      <t>ジョセイ</t>
    </rPh>
    <rPh sb="50" eb="51">
      <t>ウ</t>
    </rPh>
    <phoneticPr fontId="37"/>
  </si>
  <si>
    <t>弊社は、別紙内訳書の機種の導入に対して、</t>
    <rPh sb="0" eb="2">
      <t>ヘイシャ</t>
    </rPh>
    <rPh sb="4" eb="6">
      <t>ベッシ</t>
    </rPh>
    <rPh sb="6" eb="9">
      <t>ウチワケショ</t>
    </rPh>
    <rPh sb="10" eb="12">
      <t>キシュ</t>
    </rPh>
    <rPh sb="13" eb="15">
      <t>ドウニュウ</t>
    </rPh>
    <rPh sb="16" eb="17">
      <t>タイ</t>
    </rPh>
    <phoneticPr fontId="37"/>
  </si>
  <si>
    <t>安全装置導入内訳書</t>
    <rPh sb="4" eb="6">
      <t>ドウニュウ</t>
    </rPh>
    <rPh sb="6" eb="9">
      <t>ウチワケショ</t>
    </rPh>
    <phoneticPr fontId="2"/>
  </si>
  <si>
    <t>ドライブレコーダー導入内訳書</t>
    <rPh sb="9" eb="11">
      <t>ドウニュウ</t>
    </rPh>
    <rPh sb="11" eb="14">
      <t>ウチワケショ</t>
    </rPh>
    <phoneticPr fontId="2"/>
  </si>
  <si>
    <t>可動式突入防止装置導入内訳書</t>
    <rPh sb="0" eb="3">
      <t>カドウシキ</t>
    </rPh>
    <rPh sb="3" eb="5">
      <t>トツニュウ</t>
    </rPh>
    <rPh sb="5" eb="7">
      <t>ボウシ</t>
    </rPh>
    <rPh sb="7" eb="9">
      <t>ソウチ</t>
    </rPh>
    <rPh sb="9" eb="11">
      <t>ドウニュウ</t>
    </rPh>
    <rPh sb="11" eb="14">
      <t>ウチワケショ</t>
    </rPh>
    <phoneticPr fontId="2"/>
  </si>
  <si>
    <t>ＥＭＳ用機器導入内訳書</t>
    <rPh sb="3" eb="4">
      <t>ヨウ</t>
    </rPh>
    <rPh sb="4" eb="6">
      <t>キキ</t>
    </rPh>
    <rPh sb="6" eb="8">
      <t>ドウニュウ</t>
    </rPh>
    <rPh sb="8" eb="11">
      <t>ウチワケショ</t>
    </rPh>
    <phoneticPr fontId="2"/>
  </si>
  <si>
    <t xml:space="preserve">                 ①導入内訳書   ②誓約書</t>
    <rPh sb="18" eb="23">
      <t>ドウニュウウチワケショ</t>
    </rPh>
    <phoneticPr fontId="2"/>
  </si>
  <si>
    <t>〉</t>
    <phoneticPr fontId="2"/>
  </si>
  <si>
    <r>
      <t>　　　　　　　　　　　　　　　　　　　記　　　　　　　　　　</t>
    </r>
    <r>
      <rPr>
        <b/>
        <sz val="10.5"/>
        <rFont val="ＭＳ 明朝"/>
        <family val="1"/>
        <charset val="128"/>
      </rPr>
      <t>確認番号</t>
    </r>
    <rPh sb="30" eb="34">
      <t>カクニンバンゴウ</t>
    </rPh>
    <phoneticPr fontId="2"/>
  </si>
  <si>
    <t>申請代理人名</t>
    <rPh sb="0" eb="2">
      <t>シンセイ</t>
    </rPh>
    <rPh sb="2" eb="5">
      <t>ダイリニン</t>
    </rPh>
    <rPh sb="5" eb="6">
      <t>メイ</t>
    </rPh>
    <phoneticPr fontId="2"/>
  </si>
  <si>
    <t>申請担当者名</t>
    <rPh sb="0" eb="2">
      <t>シンセイ</t>
    </rPh>
    <rPh sb="2" eb="5">
      <t>タントウシャ</t>
    </rPh>
    <rPh sb="5" eb="6">
      <t>メイ</t>
    </rPh>
    <phoneticPr fontId="2"/>
  </si>
  <si>
    <t>BE-RV141AO-RA/RB</t>
    <phoneticPr fontId="2"/>
  </si>
  <si>
    <t>BE-RV141AW-RA/RB</t>
    <phoneticPr fontId="2"/>
  </si>
  <si>
    <t>BE-RV141AT-RA/RB</t>
    <phoneticPr fontId="2"/>
  </si>
  <si>
    <t>BE-RV141AQ-RA/RB</t>
    <phoneticPr fontId="2"/>
  </si>
  <si>
    <t>BE-RV141AOTR-RA/RB</t>
    <phoneticPr fontId="2"/>
  </si>
  <si>
    <t>BE-RV141AWTR-RA/RB</t>
    <phoneticPr fontId="2"/>
  </si>
  <si>
    <t>BE-RV141ATTR-RA/RB</t>
    <phoneticPr fontId="2"/>
  </si>
  <si>
    <t>BE-RV141AQTR-RA/RB</t>
    <phoneticPr fontId="2"/>
  </si>
  <si>
    <t>－</t>
    <phoneticPr fontId="2"/>
  </si>
  <si>
    <t>PNX-F715Ｋ-T</t>
  </si>
  <si>
    <t>HIT-711</t>
    <phoneticPr fontId="2"/>
  </si>
  <si>
    <t>ST-9**</t>
    <phoneticPr fontId="2"/>
  </si>
  <si>
    <t>ST-5**</t>
    <phoneticPr fontId="2"/>
  </si>
  <si>
    <t>STR-1**</t>
    <phoneticPr fontId="2"/>
  </si>
  <si>
    <t>STR-1**FS</t>
    <phoneticPr fontId="2"/>
  </si>
  <si>
    <t>STR-1B0PR</t>
    <phoneticPr fontId="2"/>
  </si>
  <si>
    <t>STR-190GG</t>
    <phoneticPr fontId="2"/>
  </si>
  <si>
    <t>ST-900D</t>
    <phoneticPr fontId="2"/>
  </si>
  <si>
    <t>ST-500D</t>
    <phoneticPr fontId="2"/>
  </si>
  <si>
    <t>STR-100D</t>
    <phoneticPr fontId="2"/>
  </si>
  <si>
    <t>STR-2**T</t>
    <phoneticPr fontId="2"/>
  </si>
  <si>
    <t>STR-2B0PRT</t>
    <phoneticPr fontId="2"/>
  </si>
  <si>
    <t>STR-290GGT</t>
    <phoneticPr fontId="2"/>
  </si>
  <si>
    <t>STR-2A0FST</t>
    <phoneticPr fontId="2"/>
  </si>
  <si>
    <t>STR-200DT</t>
    <phoneticPr fontId="2"/>
  </si>
  <si>
    <t>STR-2**N</t>
    <phoneticPr fontId="2"/>
  </si>
  <si>
    <t>STR-2B0PRN</t>
    <phoneticPr fontId="2"/>
  </si>
  <si>
    <t>STR-290GGN</t>
    <phoneticPr fontId="2"/>
  </si>
  <si>
    <t>STR-2A0FSN</t>
    <phoneticPr fontId="2"/>
  </si>
  <si>
    <t>STR-200DN</t>
    <phoneticPr fontId="2"/>
  </si>
  <si>
    <t>XC-400A</t>
    <phoneticPr fontId="2"/>
  </si>
  <si>
    <t>XC-420A</t>
    <phoneticPr fontId="2"/>
  </si>
  <si>
    <t>KC-450A</t>
    <phoneticPr fontId="2"/>
  </si>
  <si>
    <t>HC-450A</t>
    <phoneticPr fontId="2"/>
  </si>
  <si>
    <t>HX-220A</t>
  </si>
  <si>
    <t>HX-200A</t>
  </si>
  <si>
    <t>－</t>
  </si>
  <si>
    <t>RV-500CS</t>
    <phoneticPr fontId="2"/>
  </si>
  <si>
    <t>RV-577CS</t>
  </si>
  <si>
    <t>ZMC1-SQH44N</t>
    <phoneticPr fontId="2"/>
  </si>
  <si>
    <t>ZMC1-SQH44SN</t>
    <phoneticPr fontId="2"/>
  </si>
  <si>
    <t>ZMC2-SQH44N-25</t>
    <phoneticPr fontId="2"/>
  </si>
  <si>
    <t>ZMC2-SQH44N-32</t>
    <phoneticPr fontId="2"/>
  </si>
  <si>
    <t>ZMC2-SQH44SN-25</t>
    <phoneticPr fontId="2"/>
  </si>
  <si>
    <t>ZMC2-SQH44SN-32</t>
    <phoneticPr fontId="2"/>
  </si>
  <si>
    <t>ZMC1-RVC27-SQ44N</t>
    <phoneticPr fontId="2"/>
  </si>
  <si>
    <t>ZMC1-RVC27N-SQH44NN</t>
  </si>
  <si>
    <t>スマートバリュー</t>
    <phoneticPr fontId="2"/>
  </si>
  <si>
    <t>SV-101AHDS</t>
    <phoneticPr fontId="2"/>
  </si>
  <si>
    <t>SV-101AHDSC</t>
    <phoneticPr fontId="2"/>
  </si>
  <si>
    <t>SR-S05-DR</t>
    <phoneticPr fontId="2"/>
  </si>
  <si>
    <t>SR-S11-DR</t>
    <phoneticPr fontId="2"/>
  </si>
  <si>
    <t>XC-M9SA</t>
    <phoneticPr fontId="2"/>
  </si>
  <si>
    <t>XC-M9MA</t>
    <phoneticPr fontId="2"/>
  </si>
  <si>
    <t>XC-M9LA</t>
    <phoneticPr fontId="2"/>
  </si>
  <si>
    <t>XC-M9XA</t>
    <phoneticPr fontId="2"/>
  </si>
  <si>
    <t>XC-M9YA</t>
    <phoneticPr fontId="2"/>
  </si>
  <si>
    <t>XC-M9S</t>
    <phoneticPr fontId="2"/>
  </si>
  <si>
    <t>XC-M9M</t>
    <phoneticPr fontId="2"/>
  </si>
  <si>
    <t>XC-M9L</t>
    <phoneticPr fontId="2"/>
  </si>
  <si>
    <t>CS-7222R</t>
    <phoneticPr fontId="2"/>
  </si>
  <si>
    <t>CS-5101R</t>
    <phoneticPr fontId="2"/>
  </si>
  <si>
    <t>MT090NV</t>
    <phoneticPr fontId="2"/>
  </si>
  <si>
    <t>Ｃ4075Ｒ</t>
    <phoneticPr fontId="2"/>
  </si>
  <si>
    <t>Ｃ5075Ｒ</t>
    <phoneticPr fontId="2"/>
  </si>
  <si>
    <t>レゾナント・システムズ</t>
    <phoneticPr fontId="2"/>
  </si>
  <si>
    <t>RSCM-01</t>
    <phoneticPr fontId="2"/>
  </si>
  <si>
    <t>CJ-7600*</t>
    <phoneticPr fontId="2"/>
  </si>
  <si>
    <t>KC-H80A</t>
    <phoneticPr fontId="2"/>
  </si>
  <si>
    <t>HX-H30A</t>
    <phoneticPr fontId="2"/>
  </si>
  <si>
    <t>HX-H80A</t>
    <phoneticPr fontId="2"/>
  </si>
  <si>
    <t>　</t>
    <phoneticPr fontId="2"/>
  </si>
  <si>
    <t>エアヒーター</t>
    <phoneticPr fontId="2"/>
  </si>
  <si>
    <t>ベバストサーモアンドコンフォートジャパン_ヒーター</t>
    <phoneticPr fontId="2"/>
  </si>
  <si>
    <t>ベバストヒーター　AT2000STC</t>
    <phoneticPr fontId="2"/>
  </si>
  <si>
    <t>クールトロニック1600BW　Cooltronic1600BW</t>
    <phoneticPr fontId="2"/>
  </si>
  <si>
    <t>申請日</t>
    <rPh sb="0" eb="3">
      <t>シンセイビ</t>
    </rPh>
    <phoneticPr fontId="2"/>
  </si>
  <si>
    <t>メーカー</t>
    <phoneticPr fontId="2"/>
  </si>
  <si>
    <t>通称名</t>
    <rPh sb="0" eb="3">
      <t>ツウショウメイ</t>
    </rPh>
    <phoneticPr fontId="2"/>
  </si>
  <si>
    <t>小型</t>
    <rPh sb="0" eb="2">
      <t>コガタ</t>
    </rPh>
    <phoneticPr fontId="2"/>
  </si>
  <si>
    <t>中型</t>
    <rPh sb="0" eb="2">
      <t>チュウガタ</t>
    </rPh>
    <phoneticPr fontId="2"/>
  </si>
  <si>
    <t>大型</t>
    <rPh sb="0" eb="2">
      <t>オオガタ</t>
    </rPh>
    <phoneticPr fontId="2"/>
  </si>
  <si>
    <t>ｲﾝﾀｰﾛｯｸ</t>
    <phoneticPr fontId="2"/>
  </si>
  <si>
    <t>安全装置</t>
    <rPh sb="0" eb="4">
      <t>アンゼンソウチ</t>
    </rPh>
    <phoneticPr fontId="2"/>
  </si>
  <si>
    <t>一体</t>
    <rPh sb="0" eb="2">
      <t>イッタイ</t>
    </rPh>
    <phoneticPr fontId="2"/>
  </si>
  <si>
    <t>ドラレコ</t>
    <phoneticPr fontId="2"/>
  </si>
  <si>
    <t>メーカー</t>
    <phoneticPr fontId="2"/>
  </si>
  <si>
    <t>可動式</t>
    <rPh sb="0" eb="3">
      <t>カドウシキ</t>
    </rPh>
    <phoneticPr fontId="2"/>
  </si>
  <si>
    <t>EMS</t>
    <phoneticPr fontId="2"/>
  </si>
  <si>
    <t>アイドリングストップ</t>
    <phoneticPr fontId="2"/>
  </si>
  <si>
    <t>ﾒﾙｱﾄﾞ代理</t>
    <rPh sb="5" eb="7">
      <t>ダイリ</t>
    </rPh>
    <phoneticPr fontId="2"/>
  </si>
  <si>
    <t>ﾒﾙｱﾄﾞ申請者</t>
    <rPh sb="5" eb="8">
      <t>シンセイシャ</t>
    </rPh>
    <phoneticPr fontId="2"/>
  </si>
  <si>
    <t>NO</t>
    <phoneticPr fontId="2"/>
  </si>
  <si>
    <t>申請</t>
    <rPh sb="0" eb="2">
      <t>シンセイ</t>
    </rPh>
    <phoneticPr fontId="2"/>
  </si>
  <si>
    <t>3月以前</t>
    <rPh sb="1" eb="2">
      <t>ガツ</t>
    </rPh>
    <rPh sb="2" eb="4">
      <t>イゼン</t>
    </rPh>
    <phoneticPr fontId="2"/>
  </si>
  <si>
    <t>返信日</t>
    <rPh sb="0" eb="2">
      <t>ヘンシン</t>
    </rPh>
    <rPh sb="2" eb="3">
      <t>ビ</t>
    </rPh>
    <phoneticPr fontId="2"/>
  </si>
  <si>
    <t>令和　年　月　日</t>
    <rPh sb="0" eb="2">
      <t>レイワ</t>
    </rPh>
    <rPh sb="3" eb="4">
      <t>ネン</t>
    </rPh>
    <rPh sb="5" eb="6">
      <t>ガツ</t>
    </rPh>
    <rPh sb="7" eb="8">
      <t>ニチ</t>
    </rPh>
    <phoneticPr fontId="2"/>
  </si>
  <si>
    <t>発番</t>
    <rPh sb="0" eb="2">
      <t>ハツバン</t>
    </rPh>
    <phoneticPr fontId="2"/>
  </si>
  <si>
    <t>アイドリングストップ支援機器導入内訳書</t>
    <rPh sb="10" eb="12">
      <t>シエン</t>
    </rPh>
    <rPh sb="12" eb="14">
      <t>キキ</t>
    </rPh>
    <rPh sb="14" eb="16">
      <t>ドウニュウ</t>
    </rPh>
    <rPh sb="16" eb="19">
      <t>ウチワケショ</t>
    </rPh>
    <phoneticPr fontId="2"/>
  </si>
  <si>
    <t>安全・環境機器助成金交付申請書(導入予定)</t>
    <rPh sb="0" eb="2">
      <t>アンゼン</t>
    </rPh>
    <rPh sb="3" eb="5">
      <t>カンキョウ</t>
    </rPh>
    <rPh sb="5" eb="7">
      <t>キキ</t>
    </rPh>
    <rPh sb="7" eb="10">
      <t>ジョセイキン</t>
    </rPh>
    <rPh sb="16" eb="18">
      <t>ドウニュウ</t>
    </rPh>
    <rPh sb="18" eb="20">
      <t>ヨテイ</t>
    </rPh>
    <phoneticPr fontId="2"/>
  </si>
  <si>
    <t xml:space="preserve">               ①導入内訳書  請求書(写)及び領収書(写)(ﾘｰｽの場合はﾘｰｽ契約書(写))　③装着証明書 ④車検証(写)</t>
    <rPh sb="16" eb="18">
      <t>ドウニュウ</t>
    </rPh>
    <rPh sb="18" eb="21">
      <t>ウチワケショ</t>
    </rPh>
    <rPh sb="57" eb="59">
      <t>ソウチャク</t>
    </rPh>
    <rPh sb="59" eb="62">
      <t>ショウメイショ</t>
    </rPh>
    <rPh sb="64" eb="67">
      <t>シャケンショウ</t>
    </rPh>
    <rPh sb="68" eb="69">
      <t>ウツ</t>
    </rPh>
    <phoneticPr fontId="2"/>
  </si>
  <si>
    <t>AVIC-BX500-4-VA**</t>
  </si>
  <si>
    <t>AVIC-BX500-4A-VA**</t>
  </si>
  <si>
    <t>AVIC-BZ501-VA**</t>
  </si>
  <si>
    <t>AVIC-BZ501A-VA**</t>
  </si>
  <si>
    <t>AVIC-BZ501A-2-VA**</t>
  </si>
  <si>
    <t>富士通_EMS</t>
  </si>
  <si>
    <t>FV710D1W</t>
  </si>
  <si>
    <t>FV710D1WS</t>
  </si>
  <si>
    <t>XLDR-L2KG-ＮR-B</t>
  </si>
  <si>
    <t>DC-DR413(T)</t>
  </si>
  <si>
    <t>HM-8000</t>
    <phoneticPr fontId="2"/>
  </si>
  <si>
    <t>C-700</t>
    <phoneticPr fontId="2"/>
  </si>
  <si>
    <t>C-800</t>
    <phoneticPr fontId="2"/>
  </si>
  <si>
    <t>PSE-3010</t>
    <phoneticPr fontId="2"/>
  </si>
  <si>
    <t>PSE-1020</t>
    <phoneticPr fontId="2"/>
  </si>
  <si>
    <t>PSE-7010</t>
    <phoneticPr fontId="2"/>
  </si>
  <si>
    <t>AMEX-A07TR</t>
    <phoneticPr fontId="2" type="Hiragana"/>
  </si>
  <si>
    <t>アルファ・デポ_簡易</t>
    <phoneticPr fontId="2" type="Hiragana"/>
  </si>
  <si>
    <t>B35FDD</t>
    <phoneticPr fontId="2" type="Hiragana"/>
  </si>
  <si>
    <t>イーテック_簡易</t>
    <phoneticPr fontId="2" type="Hiragana"/>
  </si>
  <si>
    <t>GN-100</t>
    <phoneticPr fontId="2"/>
  </si>
  <si>
    <t>GW-200</t>
    <phoneticPr fontId="2"/>
  </si>
  <si>
    <t>ウィンズ・テクノロジー・ジャパン_簡易</t>
    <phoneticPr fontId="4"/>
  </si>
  <si>
    <t>WTJ-N10</t>
    <phoneticPr fontId="2"/>
  </si>
  <si>
    <t>WTJ-S7</t>
    <phoneticPr fontId="2"/>
  </si>
  <si>
    <t>エコモット_簡易</t>
    <phoneticPr fontId="2" type="Hiragana"/>
  </si>
  <si>
    <t>TMX-DM03-CO</t>
    <phoneticPr fontId="2"/>
  </si>
  <si>
    <t>NH_Technology_簡易</t>
    <phoneticPr fontId="2" type="Hiragana"/>
  </si>
  <si>
    <t>BS002</t>
    <phoneticPr fontId="2" type="Hiragana"/>
  </si>
  <si>
    <t>NDR-200</t>
    <phoneticPr fontId="2"/>
  </si>
  <si>
    <t>エフ・アール・シー_簡易</t>
    <phoneticPr fontId="2" type="Hiragana"/>
  </si>
  <si>
    <t>FC-77DRT</t>
    <phoneticPr fontId="2" type="Hiragana"/>
  </si>
  <si>
    <t>NX-DR201DRT</t>
    <phoneticPr fontId="2" type="Hiragana"/>
  </si>
  <si>
    <t>FC-DR210DRT</t>
    <phoneticPr fontId="2"/>
  </si>
  <si>
    <t>MSネット_簡易</t>
    <phoneticPr fontId="2" type="Hiragana"/>
  </si>
  <si>
    <t>JTADRC-423</t>
    <phoneticPr fontId="2" type="Hiragana"/>
  </si>
  <si>
    <t>エムモビリティ_簡易</t>
    <phoneticPr fontId="2" type="Hiragana"/>
  </si>
  <si>
    <t>RYK-CC104W</t>
    <phoneticPr fontId="2" type="Hiragana"/>
  </si>
  <si>
    <t>RYK-CC121W</t>
    <phoneticPr fontId="2" type="Hiragana"/>
  </si>
  <si>
    <t>カーメイト_簡易</t>
    <phoneticPr fontId="2" type="Hiragana"/>
  </si>
  <si>
    <t>EMK3004</t>
    <phoneticPr fontId="2" type="Hiragana"/>
  </si>
  <si>
    <t>コムテック_簡易</t>
    <phoneticPr fontId="2" type="Hiragana"/>
  </si>
  <si>
    <t>DC-DR412(T)</t>
    <phoneticPr fontId="2" type="Hiragana"/>
  </si>
  <si>
    <t>DC-DR510(T)</t>
    <phoneticPr fontId="2"/>
  </si>
  <si>
    <t>DC-DR430(T)</t>
    <phoneticPr fontId="2"/>
  </si>
  <si>
    <t>DC-DR531(T)</t>
    <phoneticPr fontId="2" type="Hiragana"/>
  </si>
  <si>
    <t>DC-DR651(T)</t>
    <phoneticPr fontId="2" type="Hiragana"/>
  </si>
  <si>
    <t>DC-DR652(T)</t>
    <phoneticPr fontId="2" type="Hiragana"/>
  </si>
  <si>
    <t>DC-DR653(T)</t>
    <phoneticPr fontId="2"/>
  </si>
  <si>
    <t>JK_TECH_簡易</t>
    <phoneticPr fontId="2" type="Hiragana"/>
  </si>
  <si>
    <t>S-2500</t>
    <phoneticPr fontId="2"/>
  </si>
  <si>
    <t>S-3300</t>
    <phoneticPr fontId="2"/>
  </si>
  <si>
    <t>ジェットイノウエ_簡易</t>
    <phoneticPr fontId="2" type="Hiragana"/>
  </si>
  <si>
    <t>GE-12GPS</t>
    <phoneticPr fontId="2" type="Hiragana"/>
  </si>
  <si>
    <t>JSN-02GPS</t>
    <phoneticPr fontId="2"/>
  </si>
  <si>
    <t>592803 TSR-T2</t>
    <phoneticPr fontId="2"/>
  </si>
  <si>
    <t>TSR-T3GPS</t>
    <phoneticPr fontId="2"/>
  </si>
  <si>
    <t>TSR-TAT2GPS</t>
    <phoneticPr fontId="2" type="Hiragana"/>
  </si>
  <si>
    <t>NEW TSR-T5 (592723)</t>
    <phoneticPr fontId="2" type="Hiragana"/>
  </si>
  <si>
    <t>TSR-T5WiFi (592817)</t>
    <phoneticPr fontId="2" type="Hiragana"/>
  </si>
  <si>
    <t>YM-201GH(592773）</t>
    <phoneticPr fontId="2" type="Hiragana"/>
  </si>
  <si>
    <t>シルバーアイ_簡易</t>
    <phoneticPr fontId="2" type="Hiragana"/>
  </si>
  <si>
    <t>DR-1200J</t>
    <phoneticPr fontId="2"/>
  </si>
  <si>
    <t>STM-101</t>
    <phoneticPr fontId="2"/>
  </si>
  <si>
    <t>STM-102</t>
    <phoneticPr fontId="2"/>
  </si>
  <si>
    <t>STM-302BC</t>
    <phoneticPr fontId="2" type="Hiragana"/>
  </si>
  <si>
    <t>スマートバリュー_簡易</t>
    <phoneticPr fontId="2" type="Hiragana"/>
  </si>
  <si>
    <t>CiMES EyeT5 16GS</t>
    <phoneticPr fontId="2" type="Hiragana"/>
  </si>
  <si>
    <t>セルスター工業_簡易</t>
    <phoneticPr fontId="2" type="Hiragana"/>
  </si>
  <si>
    <t>TR-21</t>
    <phoneticPr fontId="2" type="Hiragana"/>
  </si>
  <si>
    <t>TR-31</t>
    <phoneticPr fontId="2" type="Hiragana"/>
  </si>
  <si>
    <t>TR-390</t>
    <phoneticPr fontId="2"/>
  </si>
  <si>
    <t>TR-570</t>
    <phoneticPr fontId="2"/>
  </si>
  <si>
    <t>TR-610</t>
    <phoneticPr fontId="2"/>
  </si>
  <si>
    <t>TR-670</t>
    <phoneticPr fontId="2"/>
  </si>
  <si>
    <t>TR-690</t>
    <phoneticPr fontId="2"/>
  </si>
  <si>
    <t>TR-750</t>
    <phoneticPr fontId="2" type="Hiragana"/>
  </si>
  <si>
    <t>TR-790</t>
    <phoneticPr fontId="2" type="Hiragana"/>
  </si>
  <si>
    <t>TR-36W</t>
    <phoneticPr fontId="2" type="Hiragana"/>
  </si>
  <si>
    <t>TR-41</t>
    <phoneticPr fontId="2" type="Hiragana"/>
  </si>
  <si>
    <t>TR-61</t>
    <phoneticPr fontId="2" type="Hiragana"/>
  </si>
  <si>
    <t>TCL_簡易</t>
    <phoneticPr fontId="2" type="Hiragana"/>
  </si>
  <si>
    <t>WHSR-532WP-T</t>
    <phoneticPr fontId="2" type="Hiragana"/>
  </si>
  <si>
    <t>トコムス_簡易</t>
    <phoneticPr fontId="2" type="Hiragana"/>
  </si>
  <si>
    <t>トワード_簡易</t>
    <phoneticPr fontId="2" type="Hiragana"/>
  </si>
  <si>
    <t>SJ-X26D</t>
    <phoneticPr fontId="2" type="Hiragana"/>
  </si>
  <si>
    <t>Nauto_Japan_簡易</t>
    <phoneticPr fontId="2" type="Hiragana"/>
  </si>
  <si>
    <t>NAUTO</t>
    <phoneticPr fontId="2" type="Hiragana"/>
  </si>
  <si>
    <t>VF-DVR-001</t>
    <phoneticPr fontId="2"/>
  </si>
  <si>
    <t>VHR-400M</t>
    <phoneticPr fontId="2"/>
  </si>
  <si>
    <t>VF-DVR-202</t>
    <phoneticPr fontId="2" type="Hiragana"/>
  </si>
  <si>
    <t>ノーティス_簡易</t>
    <phoneticPr fontId="2" type="Hiragana"/>
  </si>
  <si>
    <t>LNP-1000</t>
    <phoneticPr fontId="2"/>
  </si>
  <si>
    <t>ビューテック_簡易</t>
    <phoneticPr fontId="2" type="Hiragana"/>
  </si>
  <si>
    <t>V1HD</t>
    <phoneticPr fontId="2"/>
  </si>
  <si>
    <t>モバイルクリエイト_簡易</t>
    <phoneticPr fontId="2" type="Hiragana"/>
  </si>
  <si>
    <t>IM-A801</t>
    <phoneticPr fontId="2" type="Hiragana"/>
  </si>
  <si>
    <t>GC-DRT1-A</t>
    <phoneticPr fontId="2" type="Hiragana"/>
  </si>
  <si>
    <t>ユピテル_簡易</t>
    <phoneticPr fontId="2" type="Hiragana"/>
  </si>
  <si>
    <t>BU-DR R605T</t>
    <phoneticPr fontId="2"/>
  </si>
  <si>
    <t>BU-DR HD630T</t>
    <phoneticPr fontId="2"/>
  </si>
  <si>
    <t>ワーテックス_簡易</t>
    <phoneticPr fontId="2" type="Hiragana"/>
  </si>
  <si>
    <t>XDR-66KG-B</t>
    <phoneticPr fontId="2"/>
  </si>
  <si>
    <t>XLDR-ADAS-B</t>
    <phoneticPr fontId="2"/>
  </si>
  <si>
    <t>XLDR-ADAS-IR-B</t>
    <phoneticPr fontId="2"/>
  </si>
  <si>
    <t>XLDR-ADAS-NR-B</t>
    <phoneticPr fontId="2" type="Hiragana"/>
  </si>
  <si>
    <t>XLDR-L2KG-B</t>
    <phoneticPr fontId="2"/>
  </si>
  <si>
    <t>XLDR-L2KG-IR-B</t>
    <phoneticPr fontId="2"/>
  </si>
  <si>
    <t>XLDR-L3KG-B</t>
    <phoneticPr fontId="2"/>
  </si>
  <si>
    <t>XLDR-LF</t>
    <phoneticPr fontId="2"/>
  </si>
  <si>
    <t>XLDR-LF-IR</t>
    <phoneticPr fontId="2"/>
  </si>
  <si>
    <t>IDR-1200</t>
    <phoneticPr fontId="2"/>
  </si>
  <si>
    <t>アサヒリサーチ_標準</t>
    <phoneticPr fontId="2"/>
  </si>
  <si>
    <t>Driveman GP-T4K＊</t>
    <phoneticPr fontId="2"/>
  </si>
  <si>
    <t>STR-100</t>
    <phoneticPr fontId="2"/>
  </si>
  <si>
    <t>STR-200N</t>
    <phoneticPr fontId="2"/>
  </si>
  <si>
    <t>INBYTE_標準</t>
    <phoneticPr fontId="2"/>
  </si>
  <si>
    <t>MDAS-9T</t>
    <phoneticPr fontId="2"/>
  </si>
  <si>
    <t>ウィンズ・テクノロジー・ジャパン_標準</t>
    <phoneticPr fontId="4"/>
  </si>
  <si>
    <t>クラリオンセールスアンドマーケティング_標準</t>
    <phoneticPr fontId="2"/>
  </si>
  <si>
    <t>CF-2000A</t>
    <phoneticPr fontId="2"/>
  </si>
  <si>
    <t>CF-2000E</t>
    <phoneticPr fontId="2"/>
  </si>
  <si>
    <t>JK_TECH_標準</t>
    <phoneticPr fontId="2" type="Hiragana"/>
  </si>
  <si>
    <t>S-DBX</t>
    <phoneticPr fontId="2"/>
  </si>
  <si>
    <t>シルバーアイ_標準</t>
    <phoneticPr fontId="2" type="Hiragana"/>
  </si>
  <si>
    <t>STX-001</t>
    <phoneticPr fontId="2"/>
  </si>
  <si>
    <t>テクノホライゾンファインフィットデザインカンパニー_標準</t>
    <phoneticPr fontId="2"/>
  </si>
  <si>
    <t>THD-501S</t>
    <phoneticPr fontId="2"/>
  </si>
  <si>
    <t>デンソーテン_標準</t>
    <phoneticPr fontId="2"/>
  </si>
  <si>
    <t>DRU-5010(S)-DR</t>
    <phoneticPr fontId="2"/>
  </si>
  <si>
    <t>DRD-5020(S)-DR</t>
    <phoneticPr fontId="2"/>
  </si>
  <si>
    <t>CL-8CM Ⅱ</t>
    <phoneticPr fontId="2"/>
  </si>
  <si>
    <t>DS-3002J</t>
    <phoneticPr fontId="2"/>
  </si>
  <si>
    <t>DS-5012J</t>
    <phoneticPr fontId="2"/>
  </si>
  <si>
    <t>TX2100</t>
    <phoneticPr fontId="2"/>
  </si>
  <si>
    <t>トム通信工業_標準</t>
    <phoneticPr fontId="2"/>
  </si>
  <si>
    <t>TM-V750A01</t>
    <phoneticPr fontId="2"/>
  </si>
  <si>
    <t>VHR-851FHD</t>
    <phoneticPr fontId="2"/>
  </si>
  <si>
    <t>VHR-801HD</t>
    <phoneticPr fontId="2"/>
  </si>
  <si>
    <t>ノーティス_標準</t>
    <phoneticPr fontId="2" type="Hiragana"/>
  </si>
  <si>
    <t>LNP-1000-SP1</t>
    <phoneticPr fontId="2"/>
  </si>
  <si>
    <t>日本鋭明技術_標準</t>
    <phoneticPr fontId="2"/>
  </si>
  <si>
    <t>5152086100026</t>
    <phoneticPr fontId="2"/>
  </si>
  <si>
    <t>ビューテック_標準</t>
    <phoneticPr fontId="2"/>
  </si>
  <si>
    <t>NV2HD-SE</t>
    <phoneticPr fontId="2"/>
  </si>
  <si>
    <t>ユピテル_標準</t>
    <phoneticPr fontId="2" type="Hiragana"/>
  </si>
  <si>
    <t>BU-DR R615T</t>
    <phoneticPr fontId="2"/>
  </si>
  <si>
    <t>BU-DR HD635T</t>
    <phoneticPr fontId="2"/>
  </si>
  <si>
    <t>THD-501RW</t>
    <phoneticPr fontId="2"/>
  </si>
  <si>
    <t>ワーテックス_標準</t>
    <phoneticPr fontId="2"/>
  </si>
  <si>
    <t>XDR-66HG-B</t>
    <phoneticPr fontId="2"/>
  </si>
  <si>
    <t>IDR-1200M</t>
    <phoneticPr fontId="2"/>
  </si>
  <si>
    <t>TVRC-DH500-ICL</t>
    <phoneticPr fontId="2"/>
  </si>
  <si>
    <t>アクシス_連携</t>
    <phoneticPr fontId="2"/>
  </si>
  <si>
    <t>TMX-DM02-VA(K)</t>
    <phoneticPr fontId="2"/>
  </si>
  <si>
    <t>TVRC-DH500(K)</t>
    <phoneticPr fontId="2"/>
  </si>
  <si>
    <t>ITSグリッド_連携</t>
    <phoneticPr fontId="2" type="Hiragana"/>
  </si>
  <si>
    <t>PSE-1010</t>
    <phoneticPr fontId="2"/>
  </si>
  <si>
    <t>PSE-3010A</t>
    <phoneticPr fontId="2"/>
  </si>
  <si>
    <t>STR-200T</t>
    <phoneticPr fontId="2"/>
  </si>
  <si>
    <t>NDR-200P</t>
    <phoneticPr fontId="2"/>
  </si>
  <si>
    <t>NDR-180P</t>
    <phoneticPr fontId="2"/>
  </si>
  <si>
    <t>NDR-180PW</t>
    <phoneticPr fontId="2"/>
  </si>
  <si>
    <t>NDR-210P</t>
    <phoneticPr fontId="2"/>
  </si>
  <si>
    <t>エムモビリティ_連携</t>
    <phoneticPr fontId="2" type="Hiragana"/>
  </si>
  <si>
    <t>RYKCC-101</t>
    <phoneticPr fontId="2"/>
  </si>
  <si>
    <t>クラリオンセールスアンドマーケティング_連携</t>
    <phoneticPr fontId="2" type="Hiragana"/>
  </si>
  <si>
    <t>CF-2000A-SA</t>
    <phoneticPr fontId="2"/>
  </si>
  <si>
    <t>CF-2000E-SA</t>
    <phoneticPr fontId="2"/>
  </si>
  <si>
    <t>ドライブ・カメラ_連携</t>
    <phoneticPr fontId="2"/>
  </si>
  <si>
    <t>テクノホライゾン_ファインフィットデザインカンパニー_連携</t>
    <phoneticPr fontId="2"/>
  </si>
  <si>
    <t>THD-501X</t>
    <phoneticPr fontId="2"/>
  </si>
  <si>
    <t>THD-601B</t>
    <phoneticPr fontId="2"/>
  </si>
  <si>
    <t>データ・テック_連携</t>
    <phoneticPr fontId="2" type="Hiragana"/>
  </si>
  <si>
    <t>M68</t>
    <phoneticPr fontId="2"/>
  </si>
  <si>
    <t>M603DR　　　　　　　(M603+M608)</t>
    <phoneticPr fontId="2"/>
  </si>
  <si>
    <t>デンソー_連携</t>
    <phoneticPr fontId="2"/>
  </si>
  <si>
    <t>DN-PROⅢ</t>
    <phoneticPr fontId="2"/>
  </si>
  <si>
    <t>デンソーセールス_連携</t>
    <phoneticPr fontId="2"/>
  </si>
  <si>
    <t>DN-PROⅣ</t>
    <phoneticPr fontId="2"/>
  </si>
  <si>
    <t>デンソーテン_連携</t>
    <phoneticPr fontId="2" type="Hiragana"/>
  </si>
  <si>
    <t>DRU-T500</t>
    <phoneticPr fontId="2"/>
  </si>
  <si>
    <t>DRU-4010（E)-DR</t>
    <phoneticPr fontId="2"/>
  </si>
  <si>
    <t>DRU-5010（E)-DR</t>
    <phoneticPr fontId="2"/>
  </si>
  <si>
    <t>東海クラリオン_連携</t>
    <phoneticPr fontId="2"/>
  </si>
  <si>
    <t>TX4000-SA</t>
    <phoneticPr fontId="2"/>
  </si>
  <si>
    <t>CL-8CMⅡ-SA</t>
    <phoneticPr fontId="2"/>
  </si>
  <si>
    <t>DT-1</t>
    <phoneticPr fontId="2"/>
  </si>
  <si>
    <t>ドコマップジャパン_連携</t>
    <phoneticPr fontId="2"/>
  </si>
  <si>
    <t>TMX-DM02-VA（D)</t>
    <phoneticPr fontId="2"/>
  </si>
  <si>
    <t>ドコモ・システムズ_連携</t>
    <phoneticPr fontId="2" type="Hiragana"/>
  </si>
  <si>
    <t>THD-501DS</t>
    <phoneticPr fontId="2"/>
  </si>
  <si>
    <t>STZ-DR06</t>
    <phoneticPr fontId="2"/>
  </si>
  <si>
    <t>TM-V740A01</t>
    <phoneticPr fontId="2"/>
  </si>
  <si>
    <t>F100-000005-T12</t>
    <phoneticPr fontId="2"/>
  </si>
  <si>
    <t>F100-000005-T14</t>
    <phoneticPr fontId="2"/>
  </si>
  <si>
    <t>F100-000005-J02</t>
    <phoneticPr fontId="2"/>
  </si>
  <si>
    <t>ノーティス_連携</t>
    <phoneticPr fontId="2" type="Hiragana"/>
  </si>
  <si>
    <t>LNP-1000-SP1</t>
    <phoneticPr fontId="2"/>
  </si>
  <si>
    <t>NP-5000</t>
    <phoneticPr fontId="2"/>
  </si>
  <si>
    <t>NP-3000（SP）</t>
    <phoneticPr fontId="2"/>
  </si>
  <si>
    <t>パイオニア_連携</t>
    <phoneticPr fontId="2" type="Hiragana"/>
  </si>
  <si>
    <t>TMX-DM02-VA</t>
    <phoneticPr fontId="2"/>
  </si>
  <si>
    <t>TVRC-DH500</t>
    <phoneticPr fontId="2"/>
  </si>
  <si>
    <t>ビューテック_連携</t>
    <phoneticPr fontId="2" type="Hiragana"/>
  </si>
  <si>
    <t>V2HD</t>
    <phoneticPr fontId="2"/>
  </si>
  <si>
    <t>メルモ_連携</t>
    <phoneticPr fontId="2" type="Hiragana"/>
  </si>
  <si>
    <t>IR-2000</t>
    <phoneticPr fontId="2"/>
  </si>
  <si>
    <t>矢崎エナジーシステム_連携</t>
    <phoneticPr fontId="2"/>
  </si>
  <si>
    <t>YEYE3ｾｯﾄTR</t>
    <phoneticPr fontId="2"/>
  </si>
  <si>
    <t>YEYE3LiteｾｯﾄTR</t>
    <phoneticPr fontId="2"/>
  </si>
  <si>
    <t>YEYE3LiteLDWｾｯﾄTR</t>
    <phoneticPr fontId="2"/>
  </si>
  <si>
    <t>YEYE3LDWｾｯﾄTR</t>
    <phoneticPr fontId="2"/>
  </si>
  <si>
    <t>ワーテックス_連携</t>
    <phoneticPr fontId="2"/>
  </si>
  <si>
    <t>XDR-66URG-B</t>
    <phoneticPr fontId="2"/>
  </si>
  <si>
    <t>MAS-A1DR</t>
    <phoneticPr fontId="2"/>
  </si>
  <si>
    <t>NET-380</t>
    <phoneticPr fontId="2"/>
  </si>
  <si>
    <t>NET-580</t>
    <phoneticPr fontId="2"/>
  </si>
  <si>
    <t>NET-780</t>
    <phoneticPr fontId="2"/>
  </si>
  <si>
    <t>RYK-CC201</t>
    <phoneticPr fontId="2"/>
  </si>
  <si>
    <t>クラリオンセールスアンドマーケティング_一体</t>
    <rPh sb="20" eb="22">
      <t>いったい</t>
    </rPh>
    <phoneticPr fontId="2" type="Hiragana"/>
  </si>
  <si>
    <t>CF-6000</t>
    <phoneticPr fontId="2"/>
  </si>
  <si>
    <t>Ｍ610</t>
    <phoneticPr fontId="2"/>
  </si>
  <si>
    <t>M612</t>
    <phoneticPr fontId="2" type="Hiragana"/>
  </si>
  <si>
    <t>M619</t>
    <phoneticPr fontId="2"/>
  </si>
  <si>
    <t>M626</t>
    <phoneticPr fontId="2"/>
  </si>
  <si>
    <t>DDD-100-DR</t>
    <phoneticPr fontId="2"/>
  </si>
  <si>
    <t>FV71D1WDD</t>
    <phoneticPr fontId="2"/>
  </si>
  <si>
    <t>DRD-5020（E)-DR</t>
    <phoneticPr fontId="2"/>
  </si>
  <si>
    <t>CRX3108T</t>
    <phoneticPr fontId="2"/>
  </si>
  <si>
    <t>FV7100C1D　　　　</t>
    <phoneticPr fontId="2"/>
  </si>
  <si>
    <t>FV7100C1MD</t>
    <phoneticPr fontId="2"/>
  </si>
  <si>
    <t>FV7100C1XD</t>
    <phoneticPr fontId="2"/>
  </si>
  <si>
    <t>FV710C1DA　　　　</t>
    <phoneticPr fontId="2"/>
  </si>
  <si>
    <t>FV710C1DW</t>
    <phoneticPr fontId="2"/>
  </si>
  <si>
    <t>FV710C1MDA</t>
    <phoneticPr fontId="2"/>
  </si>
  <si>
    <t>FV710C1XDA</t>
    <phoneticPr fontId="2"/>
  </si>
  <si>
    <t>FV710D1D</t>
    <phoneticPr fontId="2"/>
  </si>
  <si>
    <t>FV710D1MD</t>
    <phoneticPr fontId="2"/>
  </si>
  <si>
    <t>FV710D2X</t>
    <phoneticPr fontId="2"/>
  </si>
  <si>
    <t>FV710G1D</t>
    <phoneticPr fontId="2"/>
  </si>
  <si>
    <t>SC800MS</t>
    <phoneticPr fontId="2"/>
  </si>
  <si>
    <t>YEYE3TｾｯﾄTR</t>
    <phoneticPr fontId="2"/>
  </si>
  <si>
    <t>YEYE3TLDWｾｯﾄTR</t>
    <phoneticPr fontId="2"/>
  </si>
  <si>
    <t>運行管理連携型</t>
    <phoneticPr fontId="2"/>
  </si>
  <si>
    <t>光英システム_EMS</t>
    <phoneticPr fontId="2"/>
  </si>
  <si>
    <t>TWC1-TCV200</t>
    <phoneticPr fontId="2"/>
  </si>
  <si>
    <t>TW-TCV200</t>
    <phoneticPr fontId="2"/>
  </si>
  <si>
    <t>CJ-5600*(-*)</t>
  </si>
  <si>
    <t>CJ-5605*(-*)</t>
  </si>
  <si>
    <t>CJ-7000*(-*)</t>
  </si>
  <si>
    <t>CJ-7100*(-*)</t>
  </si>
  <si>
    <t>CJ-7300*(-*)</t>
  </si>
  <si>
    <t>CJ-7600*(-*)</t>
  </si>
  <si>
    <t>CJ-981*(-*)</t>
  </si>
  <si>
    <t>CJ-7620*(-*)</t>
  </si>
  <si>
    <t>CC-1060*(-*)</t>
  </si>
  <si>
    <t>CC-1601*(-*)</t>
  </si>
  <si>
    <t>CC-3000*(-*)</t>
  </si>
  <si>
    <t>CC-6100*(-*)</t>
  </si>
  <si>
    <t>CC-6110*(-*)</t>
  </si>
  <si>
    <t>CC-6500*(-*)</t>
  </si>
  <si>
    <t>CC-6600*(-*)</t>
  </si>
  <si>
    <t>CC-6601*(-*)</t>
  </si>
  <si>
    <t>CC-6650*(-*)</t>
  </si>
  <si>
    <t>CC-1065*(-*)</t>
  </si>
  <si>
    <t>CC-6352*(-*)</t>
  </si>
  <si>
    <t>CC-7202*(-*)</t>
  </si>
  <si>
    <t>CC-3100*(-*)</t>
  </si>
  <si>
    <t>CC-6300*(-*)</t>
  </si>
  <si>
    <t>CJ-7800*(-*)</t>
  </si>
  <si>
    <t>TY-4000*(-*)</t>
  </si>
  <si>
    <t>CR-8500*(-*)</t>
  </si>
  <si>
    <t>CR-8600*(-*)</t>
  </si>
  <si>
    <t>TY-3000*(-*)</t>
  </si>
  <si>
    <t>CR-8700*（-*）</t>
    <phoneticPr fontId="2"/>
  </si>
  <si>
    <t>JN009</t>
    <phoneticPr fontId="2"/>
  </si>
  <si>
    <t>JN007</t>
    <phoneticPr fontId="2"/>
  </si>
  <si>
    <t>いすゞAｱﾝﾄﾞS_標準</t>
    <rPh sb="10" eb="12">
      <t>ひょうじゅん</t>
    </rPh>
    <phoneticPr fontId="2" type="Hiragana"/>
  </si>
  <si>
    <t>メルコモビリティーソリューションズ_側方</t>
    <rPh sb="18" eb="19">
      <t>ソク</t>
    </rPh>
    <rPh sb="19" eb="20">
      <t>ホウ</t>
    </rPh>
    <phoneticPr fontId="2"/>
  </si>
  <si>
    <t>C4075R</t>
    <phoneticPr fontId="2"/>
  </si>
  <si>
    <t>C5075R</t>
    <phoneticPr fontId="2"/>
  </si>
  <si>
    <t>Mekra auxiliary unit 1309</t>
    <phoneticPr fontId="2"/>
  </si>
  <si>
    <t>DRU-T500</t>
    <phoneticPr fontId="2"/>
  </si>
  <si>
    <t>DRU-5010（E）</t>
    <phoneticPr fontId="2"/>
  </si>
  <si>
    <t>DRD-5020（E）</t>
    <phoneticPr fontId="2"/>
  </si>
  <si>
    <t>FV710D2A2</t>
    <phoneticPr fontId="2"/>
  </si>
  <si>
    <t>FV710D1A2</t>
    <phoneticPr fontId="2"/>
  </si>
  <si>
    <t>G-ON3</t>
    <phoneticPr fontId="2"/>
  </si>
  <si>
    <t>TCI_後方</t>
    <rPh sb="4" eb="6">
      <t>コウホウ</t>
    </rPh>
    <phoneticPr fontId="2"/>
  </si>
  <si>
    <t>TCIBC-0001</t>
    <phoneticPr fontId="2"/>
  </si>
  <si>
    <t>TCIBC-0002</t>
    <phoneticPr fontId="2"/>
  </si>
  <si>
    <t>ATA-AVM-S10</t>
    <phoneticPr fontId="2"/>
  </si>
  <si>
    <t>メルコモビリティーソリューションズ_後方</t>
    <rPh sb="18" eb="20">
      <t>コウホウ</t>
    </rPh>
    <phoneticPr fontId="2"/>
  </si>
  <si>
    <t>Mekra auxiliary unit 1309</t>
    <phoneticPr fontId="2"/>
  </si>
  <si>
    <t>DEC-2000**</t>
    <phoneticPr fontId="2"/>
  </si>
  <si>
    <t>DER-2001**</t>
    <phoneticPr fontId="2"/>
  </si>
  <si>
    <t>i9</t>
    <phoneticPr fontId="2"/>
  </si>
  <si>
    <t>i7</t>
    <phoneticPr fontId="2"/>
  </si>
  <si>
    <t>トルクレンチ</t>
    <phoneticPr fontId="2"/>
  </si>
  <si>
    <t>エバスペヒャーミクニクライメットコントロールシステムズ_冷房</t>
    <phoneticPr fontId="2"/>
  </si>
  <si>
    <t>トルクレンチ</t>
    <phoneticPr fontId="2"/>
  </si>
  <si>
    <t>トルクレンチ導入内訳書</t>
    <rPh sb="6" eb="8">
      <t>ドウニュウ</t>
    </rPh>
    <rPh sb="8" eb="11">
      <t>ウチワケショ</t>
    </rPh>
    <phoneticPr fontId="2"/>
  </si>
  <si>
    <t>トルクレンチ集計</t>
    <rPh sb="6" eb="8">
      <t>シュウケイ</t>
    </rPh>
    <phoneticPr fontId="2"/>
  </si>
  <si>
    <t>トルクレンチ</t>
  </si>
  <si>
    <t>ジャパン・トゥエンティ_ワン_後付</t>
    <phoneticPr fontId="2"/>
  </si>
  <si>
    <t>デンソー_ソリューション_後付</t>
    <phoneticPr fontId="2"/>
  </si>
  <si>
    <t>デルタ_ツーリング_後付</t>
    <phoneticPr fontId="2"/>
  </si>
  <si>
    <t>区分</t>
    <rPh sb="0" eb="2">
      <t>クブン</t>
    </rPh>
    <phoneticPr fontId="2"/>
  </si>
  <si>
    <t>メーカー</t>
    <phoneticPr fontId="2"/>
  </si>
  <si>
    <t>型式</t>
    <rPh sb="0" eb="2">
      <t>カタシキ</t>
    </rPh>
    <phoneticPr fontId="2"/>
  </si>
  <si>
    <t>XLDR-88HG-B</t>
    <phoneticPr fontId="2"/>
  </si>
  <si>
    <t>XLDR-88HG-IR-B</t>
    <phoneticPr fontId="2"/>
  </si>
  <si>
    <t>CM7520R</t>
    <phoneticPr fontId="2"/>
  </si>
  <si>
    <t>CCN-115-05</t>
    <phoneticPr fontId="2"/>
  </si>
  <si>
    <t>アース電機_後方</t>
    <rPh sb="3" eb="5">
      <t>デンキ</t>
    </rPh>
    <rPh sb="6" eb="8">
      <t>コウホウ</t>
    </rPh>
    <phoneticPr fontId="2"/>
  </si>
  <si>
    <t>BI-4000</t>
    <phoneticPr fontId="2"/>
  </si>
  <si>
    <t>ATA-AVM-S10</t>
    <phoneticPr fontId="2"/>
  </si>
  <si>
    <t>アース電機_側方</t>
    <rPh sb="3" eb="5">
      <t>デンキ</t>
    </rPh>
    <rPh sb="6" eb="8">
      <t>ソクホウ</t>
    </rPh>
    <phoneticPr fontId="2"/>
  </si>
  <si>
    <t>GX-111AHD</t>
    <phoneticPr fontId="2"/>
  </si>
  <si>
    <t>SV-111AHDS</t>
    <phoneticPr fontId="2"/>
  </si>
  <si>
    <t>SV-111AHDSC</t>
    <phoneticPr fontId="2"/>
  </si>
  <si>
    <t>いすゞ自動車_一体</t>
    <rPh sb="2" eb="6">
      <t>ズジドウシャ</t>
    </rPh>
    <rPh sb="7" eb="9">
      <t>イッタイ</t>
    </rPh>
    <phoneticPr fontId="2"/>
  </si>
  <si>
    <t>1-87413-044-0</t>
    <phoneticPr fontId="2"/>
  </si>
  <si>
    <t>1-87413-107-0</t>
    <phoneticPr fontId="2"/>
  </si>
  <si>
    <t>WN4-S2-WITNESS</t>
    <phoneticPr fontId="2"/>
  </si>
  <si>
    <t>WN4-L-WITNESS</t>
    <phoneticPr fontId="2"/>
  </si>
  <si>
    <t>EV-WITNESS</t>
    <phoneticPr fontId="2"/>
  </si>
  <si>
    <t>HS THERMOクーラー　グッドエア(TOP) GA-35SR</t>
    <phoneticPr fontId="2"/>
  </si>
  <si>
    <t>HS THERMOクーラー　グッドエア(BACK) GA-35SW</t>
    <phoneticPr fontId="2"/>
  </si>
  <si>
    <t>HS THERMOクーラー　グッドエア(MONO) GA-35AR</t>
    <phoneticPr fontId="2"/>
  </si>
  <si>
    <t>デンソー_クーラー</t>
    <phoneticPr fontId="2"/>
  </si>
  <si>
    <t>ベットルームクーラー</t>
    <phoneticPr fontId="2"/>
  </si>
  <si>
    <t>エバスぺヒャーミクニクライメットコントロールシステムズ_ヒーター</t>
    <phoneticPr fontId="2"/>
  </si>
  <si>
    <t>エアトロニックD2L</t>
    <phoneticPr fontId="2"/>
  </si>
  <si>
    <t>いすゞA_S_冷房</t>
    <phoneticPr fontId="2"/>
  </si>
  <si>
    <t>日立製作所_後付</t>
    <rPh sb="0" eb="5">
      <t>ヒタチセイサクジョ</t>
    </rPh>
    <phoneticPr fontId="2"/>
  </si>
  <si>
    <t>SL-N4370-1255</t>
    <phoneticPr fontId="2"/>
  </si>
  <si>
    <t>Mobileye 580</t>
    <phoneticPr fontId="2"/>
  </si>
  <si>
    <t>Mobileye 530</t>
    <phoneticPr fontId="2"/>
  </si>
  <si>
    <t>NautoJapan_後付</t>
    <phoneticPr fontId="2"/>
  </si>
  <si>
    <t>NAUTO</t>
    <phoneticPr fontId="2"/>
  </si>
  <si>
    <t>東海クラリオン_後付</t>
    <rPh sb="0" eb="2">
      <t>トウカイ</t>
    </rPh>
    <rPh sb="8" eb="10">
      <t>アトヅケ</t>
    </rPh>
    <phoneticPr fontId="2"/>
  </si>
  <si>
    <t>イーテック_後付</t>
    <phoneticPr fontId="2"/>
  </si>
  <si>
    <t>ドライブレコーダー(DS-5012J)</t>
    <phoneticPr fontId="2"/>
  </si>
  <si>
    <t>ドライブレコーダー(DS-5012A)</t>
    <phoneticPr fontId="2"/>
  </si>
  <si>
    <t>CE-110H2</t>
    <phoneticPr fontId="2"/>
  </si>
  <si>
    <t>MDSM-22</t>
    <phoneticPr fontId="2"/>
  </si>
  <si>
    <t>TR-361</t>
    <phoneticPr fontId="2"/>
  </si>
  <si>
    <t>TR-72</t>
    <phoneticPr fontId="2"/>
  </si>
  <si>
    <t>TR-23</t>
    <phoneticPr fontId="2"/>
  </si>
  <si>
    <t>GO_簡易</t>
    <phoneticPr fontId="2" type="Hiragana"/>
  </si>
  <si>
    <t>MV11-DCV02A</t>
    <phoneticPr fontId="2"/>
  </si>
  <si>
    <t>トラック用停車時クーラー Everycool 448107-913*</t>
    <rPh sb="4" eb="8">
      <t>ヨウテイシャジ</t>
    </rPh>
    <phoneticPr fontId="2"/>
  </si>
  <si>
    <t>デンソーソリューション_冷房</t>
    <rPh sb="12" eb="14">
      <t>レイボウ</t>
    </rPh>
    <phoneticPr fontId="2"/>
  </si>
  <si>
    <t>MQ500</t>
    <phoneticPr fontId="2"/>
  </si>
  <si>
    <t>INBYTE_簡易</t>
    <rPh sb="7" eb="9">
      <t>カンイ</t>
    </rPh>
    <phoneticPr fontId="2"/>
  </si>
  <si>
    <t>ISDR-400T</t>
    <phoneticPr fontId="2"/>
  </si>
  <si>
    <t>XLDR-TK**</t>
    <phoneticPr fontId="2"/>
  </si>
  <si>
    <t>YDX-8</t>
    <phoneticPr fontId="2"/>
  </si>
  <si>
    <t>いすゞAｱﾝﾄﾞS_連携</t>
    <rPh sb="10" eb="12">
      <t>れんけい</t>
    </rPh>
    <phoneticPr fontId="2" type="Hiragana"/>
  </si>
  <si>
    <t>YDX-8C</t>
    <phoneticPr fontId="2"/>
  </si>
  <si>
    <t>K700</t>
    <phoneticPr fontId="2"/>
  </si>
  <si>
    <t>1-87413-038-0 (22型MIMAMORI)</t>
    <rPh sb="17" eb="18">
      <t>ガタ</t>
    </rPh>
    <phoneticPr fontId="2"/>
  </si>
  <si>
    <t>1-87413-110-0 (22型MIMAMORI GIGA専用)</t>
    <rPh sb="17" eb="18">
      <t>ガタ</t>
    </rPh>
    <rPh sb="31" eb="33">
      <t>センヨウ</t>
    </rPh>
    <phoneticPr fontId="2"/>
  </si>
  <si>
    <t>1-87413-147-0 (22型MIMAMORI ELF/FORWARD用)</t>
    <rPh sb="17" eb="18">
      <t>ガタ</t>
    </rPh>
    <rPh sb="38" eb="39">
      <t>ヨウ</t>
    </rPh>
    <phoneticPr fontId="2"/>
  </si>
  <si>
    <t>1-87413-140-0 (22型MIMAMORIライトキット)</t>
    <rPh sb="17" eb="18">
      <t>ガタ</t>
    </rPh>
    <phoneticPr fontId="2"/>
  </si>
  <si>
    <t>　確認番号〈岐06-　</t>
    <rPh sb="6" eb="7">
      <t>チマタ</t>
    </rPh>
    <phoneticPr fontId="2"/>
  </si>
  <si>
    <t>確認番号
岐-06</t>
    <phoneticPr fontId="2"/>
  </si>
  <si>
    <t>岐06-〈</t>
    <rPh sb="0" eb="1">
      <t>チマタ</t>
    </rPh>
    <phoneticPr fontId="2"/>
  </si>
  <si>
    <t>※注１：実績報告の最終期限は、令和７年３月１４日（金）迄のため、ご注意下さい。</t>
    <rPh sb="25" eb="26">
      <t>キン</t>
    </rPh>
    <phoneticPr fontId="2"/>
  </si>
  <si>
    <t>AIBC-1001S</t>
    <phoneticPr fontId="2"/>
  </si>
  <si>
    <t>CM7522R</t>
    <phoneticPr fontId="2"/>
  </si>
  <si>
    <t>C6025R</t>
    <phoneticPr fontId="2"/>
  </si>
  <si>
    <t>VH-SN20</t>
    <phoneticPr fontId="2"/>
  </si>
  <si>
    <t>HS_THERMO_冷房</t>
    <rPh sb="10" eb="12">
      <t>レイボウ</t>
    </rPh>
    <phoneticPr fontId="2"/>
  </si>
  <si>
    <t>AMEX-A07PTR</t>
    <phoneticPr fontId="2"/>
  </si>
  <si>
    <t>NX-DR303DRT</t>
    <phoneticPr fontId="2"/>
  </si>
  <si>
    <t>RYK-MB3220</t>
    <phoneticPr fontId="2"/>
  </si>
  <si>
    <t>XO-5IP</t>
    <phoneticPr fontId="2"/>
  </si>
  <si>
    <t>CiEMS EyeT5S S**GS</t>
    <phoneticPr fontId="2"/>
  </si>
  <si>
    <t>辰巳屋興業_簡易</t>
    <rPh sb="0" eb="3">
      <t>タツミヤ</t>
    </rPh>
    <rPh sb="3" eb="5">
      <t>コウギョウ</t>
    </rPh>
    <rPh sb="6" eb="8">
      <t>カンイ</t>
    </rPh>
    <phoneticPr fontId="2"/>
  </si>
  <si>
    <t>SR-SD22</t>
    <phoneticPr fontId="2"/>
  </si>
  <si>
    <t>SR-S05-DR</t>
    <phoneticPr fontId="2"/>
  </si>
  <si>
    <t>SR-S11-DR</t>
    <phoneticPr fontId="2"/>
  </si>
  <si>
    <t>XLDR-88KG-B</t>
    <phoneticPr fontId="2"/>
  </si>
  <si>
    <t>XLDR-88KG-IR-B</t>
    <phoneticPr fontId="2"/>
  </si>
  <si>
    <t>HT-2****</t>
    <phoneticPr fontId="2"/>
  </si>
  <si>
    <t>i9</t>
    <phoneticPr fontId="2"/>
  </si>
  <si>
    <t>i8</t>
    <phoneticPr fontId="2"/>
  </si>
  <si>
    <t>RV-507FBⅡ</t>
    <phoneticPr fontId="2"/>
  </si>
  <si>
    <t>SC-1200</t>
    <phoneticPr fontId="2"/>
  </si>
  <si>
    <t>スティーラージャパン_後方</t>
    <rPh sb="11" eb="13">
      <t>コウホウ</t>
    </rPh>
    <phoneticPr fontId="2"/>
  </si>
  <si>
    <t>STJ-CB01</t>
    <phoneticPr fontId="2"/>
  </si>
  <si>
    <t>HT-1****</t>
    <phoneticPr fontId="2"/>
  </si>
  <si>
    <t>スティーラージャパン_側方</t>
    <rPh sb="11" eb="13">
      <t>ソクホウ</t>
    </rPh>
    <phoneticPr fontId="2"/>
  </si>
  <si>
    <t>FHD676</t>
    <phoneticPr fontId="2"/>
  </si>
  <si>
    <t>－</t>
    <phoneticPr fontId="2"/>
  </si>
  <si>
    <t>側方衝突集計</t>
    <rPh sb="0" eb="4">
      <t>ソクホウショウトツ</t>
    </rPh>
    <rPh sb="4" eb="6">
      <t>シュウケイ</t>
    </rPh>
    <phoneticPr fontId="2"/>
  </si>
  <si>
    <t>側方衝突</t>
    <rPh sb="0" eb="4">
      <t>ソクホウショウトツ</t>
    </rPh>
    <phoneticPr fontId="2"/>
  </si>
  <si>
    <t>側方衝突</t>
    <rPh sb="0" eb="4">
      <t>ソクホウショウトツ</t>
    </rPh>
    <phoneticPr fontId="2"/>
  </si>
  <si>
    <t>(3)側方監視警報装置</t>
    <rPh sb="3" eb="11">
      <t>ソクホウカンシケイホウソウチ</t>
    </rPh>
    <phoneticPr fontId="2"/>
  </si>
  <si>
    <t>(4)ｲﾝﾀｰﾛｯｸ</t>
    <phoneticPr fontId="2"/>
  </si>
  <si>
    <t>(5)後付安全装置</t>
    <rPh sb="3" eb="5">
      <t>アトヅケ</t>
    </rPh>
    <rPh sb="5" eb="7">
      <t>アンゼン</t>
    </rPh>
    <rPh sb="7" eb="9">
      <t>ソウチ</t>
    </rPh>
    <phoneticPr fontId="2"/>
  </si>
  <si>
    <t>(6)トルクレンチ</t>
    <phoneticPr fontId="2"/>
  </si>
  <si>
    <t>台</t>
    <rPh sb="0" eb="1">
      <t>ダイ</t>
    </rPh>
    <phoneticPr fontId="2"/>
  </si>
  <si>
    <t>(3)側方監視警報装置</t>
    <rPh sb="3" eb="11">
      <t>ソクホウカンシケイホウソウチ</t>
    </rPh>
    <phoneticPr fontId="2"/>
  </si>
  <si>
    <t>CS-6121AS</t>
    <phoneticPr fontId="2"/>
  </si>
  <si>
    <t>東海クラリオン_側方衝突</t>
    <rPh sb="0" eb="2">
      <t>トウカイ</t>
    </rPh>
    <rPh sb="8" eb="10">
      <t>ソクホウ</t>
    </rPh>
    <rPh sb="10" eb="12">
      <t>ショウトツ</t>
    </rPh>
    <phoneticPr fontId="2"/>
  </si>
  <si>
    <t>YDX-7C</t>
    <phoneticPr fontId="2"/>
  </si>
  <si>
    <t>AITC-1001S</t>
    <phoneticPr fontId="2"/>
  </si>
  <si>
    <t>クラリオンライフサイクルソリューションズ_簡易</t>
    <rPh sb="21" eb="23">
      <t>カンイ</t>
    </rPh>
    <phoneticPr fontId="2"/>
  </si>
  <si>
    <t>CLS-361FHT*</t>
    <phoneticPr fontId="2"/>
  </si>
  <si>
    <t>DTEGジャパン_標準</t>
    <rPh sb="9" eb="11">
      <t>ヒョウジュン</t>
    </rPh>
    <phoneticPr fontId="2"/>
  </si>
  <si>
    <t>TX2100</t>
    <phoneticPr fontId="2"/>
  </si>
  <si>
    <t>IX3000LJ-JN</t>
    <phoneticPr fontId="2"/>
  </si>
  <si>
    <t>IX3000LJ-JD</t>
    <phoneticPr fontId="2"/>
  </si>
  <si>
    <t>DRU-T100</t>
    <phoneticPr fontId="2"/>
  </si>
  <si>
    <t>富士通_トランストロン製_連携</t>
    <rPh sb="13" eb="15">
      <t>レンケイ</t>
    </rPh>
    <phoneticPr fontId="2"/>
  </si>
  <si>
    <t>FV710DR1T</t>
    <phoneticPr fontId="2"/>
  </si>
  <si>
    <t>Cool Split 20 Evo 4810194A (バックタイプ)</t>
    <phoneticPr fontId="2"/>
  </si>
  <si>
    <t>Cool Split 20 Evo 4810195A(トップタイプ)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</si>
</sst>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12"/>
      <color rgb="FFFF0000"/>
      <name val="ＭＳ Ｐゴシック"/>
      <family val="3"/>
      <charset val="128"/>
    </font>
    <font>
      <sz val="20"/>
      <name val="ＭＳ Ｐゴシック"/>
      <family val="3"/>
      <charset val="128"/>
    </font>
    <font>
      <sz val="11"/>
      <color indexed="8"/>
      <name val="ＭＳ Ｐゴシック"/>
      <family val="2"/>
      <charset val="128"/>
    </font>
    <font>
      <sz val="12"/>
      <name val="ＭＳ Ｐゴシック"/>
      <family val="2"/>
      <charset val="128"/>
    </font>
    <font>
      <sz val="11"/>
      <name val="ＭＳ Ｐゴシック"/>
      <family val="2"/>
      <charset val="128"/>
    </font>
    <font>
      <sz val="12"/>
      <color theme="1"/>
      <name val="ＭＳ Ｐゴシック"/>
      <family val="3"/>
      <charset val="128"/>
    </font>
    <font>
      <sz val="10.5"/>
      <name val="ＭＳ 明朝"/>
      <family val="1"/>
      <charset val="128"/>
    </font>
    <font>
      <sz val="9"/>
      <name val="ＭＳ 明朝"/>
      <family val="1"/>
      <charset val="128"/>
    </font>
    <font>
      <sz val="18"/>
      <name val="ＭＳ 明朝"/>
      <family val="1"/>
      <charset val="128"/>
    </font>
    <font>
      <u/>
      <sz val="12"/>
      <name val="ＭＳ Ｐゴシック"/>
      <family val="3"/>
      <charset val="128"/>
    </font>
    <font>
      <sz val="11"/>
      <name val="ＭＳ 明朝"/>
      <family val="1"/>
      <charset val="128"/>
    </font>
    <font>
      <sz val="11"/>
      <color theme="1"/>
      <name val="ＭＳ Ｐゴシック"/>
      <family val="3"/>
      <charset val="128"/>
    </font>
    <font>
      <sz val="10.5"/>
      <color theme="1"/>
      <name val="ＭＳ 明朝"/>
      <family val="1"/>
      <charset val="128"/>
    </font>
    <font>
      <sz val="12"/>
      <name val="ＭＳ 明朝"/>
      <family val="1"/>
      <charset val="128"/>
    </font>
    <font>
      <sz val="14"/>
      <name val="ＭＳ 明朝"/>
      <family val="1"/>
      <charset val="128"/>
    </font>
    <font>
      <sz val="10"/>
      <color theme="0"/>
      <name val="ＭＳ 明朝"/>
      <family val="1"/>
      <charset val="128"/>
    </font>
    <font>
      <sz val="10.5"/>
      <color theme="0"/>
      <name val="ＭＳ 明朝"/>
      <family val="1"/>
      <charset val="128"/>
    </font>
    <font>
      <sz val="16"/>
      <name val="ＭＳ 明朝"/>
      <family val="1"/>
      <charset val="128"/>
    </font>
    <font>
      <sz val="11"/>
      <color theme="1"/>
      <name val="ＭＳ 明朝"/>
      <family val="1"/>
      <charset val="128"/>
    </font>
    <font>
      <b/>
      <sz val="12"/>
      <name val="ＭＳ 明朝"/>
      <family val="1"/>
      <charset val="128"/>
    </font>
    <font>
      <sz val="11"/>
      <color theme="0"/>
      <name val="ＭＳ 明朝"/>
      <family val="1"/>
      <charset val="128"/>
    </font>
    <font>
      <sz val="10"/>
      <name val="ＭＳ 明朝"/>
      <family val="1"/>
      <charset val="128"/>
    </font>
    <font>
      <sz val="10"/>
      <color theme="1"/>
      <name val="ＭＳ 明朝"/>
      <family val="1"/>
      <charset val="128"/>
    </font>
    <font>
      <sz val="9"/>
      <color theme="1"/>
      <name val="ＭＳ 明朝"/>
      <family val="1"/>
      <charset val="128"/>
    </font>
    <font>
      <b/>
      <sz val="14"/>
      <name val="ＭＳ 明朝"/>
      <family val="1"/>
      <charset val="128"/>
    </font>
    <font>
      <sz val="10.5"/>
      <color rgb="FF000000"/>
      <name val="ＭＳ 明朝"/>
      <family val="1"/>
      <charset val="128"/>
    </font>
    <font>
      <b/>
      <sz val="10.5"/>
      <name val="ＭＳ 明朝"/>
      <family val="1"/>
      <charset val="128"/>
    </font>
    <font>
      <sz val="11"/>
      <name val="ＭＳ ゴシック"/>
      <family val="3"/>
      <charset val="128"/>
    </font>
    <font>
      <b/>
      <sz val="11"/>
      <name val="ＭＳ ゴシック"/>
      <family val="3"/>
      <charset val="128"/>
    </font>
    <font>
      <b/>
      <sz val="20"/>
      <name val="ＭＳ Ｐゴシック"/>
      <family val="3"/>
      <charset val="128"/>
    </font>
    <font>
      <sz val="6"/>
      <name val="ＭＳ Ｐゴシック"/>
      <family val="2"/>
      <charset val="128"/>
    </font>
    <font>
      <sz val="12"/>
      <color theme="1"/>
      <name val="ＭＳ Ｐゴシック"/>
      <family val="2"/>
      <charset val="128"/>
    </font>
    <font>
      <sz val="16"/>
      <color theme="1"/>
      <name val="ＭＳ Ｐゴシック"/>
      <family val="2"/>
      <charset val="128"/>
    </font>
    <font>
      <b/>
      <sz val="11"/>
      <name val="ＭＳ 明朝"/>
      <family val="1"/>
      <charset val="128"/>
    </font>
    <font>
      <sz val="11"/>
      <color theme="1"/>
      <name val="ＭＳ Ｐゴシック"/>
      <family val="3"/>
      <charset val="128"/>
      <scheme val="minor"/>
    </font>
    <font>
      <sz val="9"/>
      <name val="ＭＳ Ｐゴシック"/>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indexed="22"/>
        <bgColor indexed="64"/>
      </patternFill>
    </fill>
    <fill>
      <patternFill patternType="solid">
        <fgColor rgb="FF00B0F0"/>
        <bgColor indexed="64"/>
      </patternFill>
    </fill>
    <fill>
      <patternFill patternType="solid">
        <fgColor rgb="FFFFFF99"/>
        <bgColor indexed="64"/>
      </patternFill>
    </fill>
    <fill>
      <patternFill patternType="solid">
        <fgColor rgb="FFCCFFFF"/>
        <bgColor indexed="64"/>
      </patternFill>
    </fill>
    <fill>
      <patternFill patternType="solid">
        <fgColor theme="4" tint="0.79998168889431442"/>
        <bgColor indexed="64"/>
      </patternFill>
    </fill>
  </fills>
  <borders count="7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style="thin">
        <color auto="1"/>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s>
  <cellStyleXfs count="6">
    <xf numFmtId="0" fontId="0" fillId="0" borderId="0"/>
    <xf numFmtId="38" fontId="1" fillId="0" borderId="0" applyFont="0" applyFill="0" applyBorder="0" applyAlignment="0" applyProtection="0"/>
    <xf numFmtId="0" fontId="1" fillId="0" borderId="0"/>
    <xf numFmtId="0" fontId="4" fillId="0" borderId="0"/>
    <xf numFmtId="0" fontId="9" fillId="0" borderId="0"/>
    <xf numFmtId="38" fontId="1" fillId="0" borderId="0" applyFont="0" applyFill="0" applyBorder="0" applyAlignment="0" applyProtection="0"/>
  </cellStyleXfs>
  <cellXfs count="797">
    <xf numFmtId="0" fontId="0" fillId="0" borderId="0" xfId="0"/>
    <xf numFmtId="0" fontId="4" fillId="0" borderId="0" xfId="0" applyFont="1"/>
    <xf numFmtId="0" fontId="4" fillId="3" borderId="8" xfId="0" applyFont="1" applyFill="1" applyBorder="1" applyAlignment="1">
      <alignment horizontal="left" vertical="center" wrapText="1"/>
    </xf>
    <xf numFmtId="0" fontId="4" fillId="3" borderId="8" xfId="0" applyFont="1" applyFill="1" applyBorder="1" applyAlignment="1">
      <alignment horizontal="lef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shrinkToFit="1"/>
    </xf>
    <xf numFmtId="0" fontId="4" fillId="3" borderId="1" xfId="0" applyFont="1" applyFill="1" applyBorder="1" applyAlignment="1">
      <alignment horizontal="left" vertical="center"/>
    </xf>
    <xf numFmtId="0" fontId="4" fillId="3" borderId="8" xfId="0" applyFont="1" applyFill="1" applyBorder="1" applyAlignment="1">
      <alignment vertical="center"/>
    </xf>
    <xf numFmtId="0" fontId="4" fillId="5" borderId="8" xfId="0" applyFont="1" applyFill="1" applyBorder="1" applyAlignment="1">
      <alignment vertical="center" shrinkToFit="1"/>
    </xf>
    <xf numFmtId="0" fontId="7" fillId="0" borderId="0" xfId="0" applyFont="1" applyAlignment="1">
      <alignment vertical="center"/>
    </xf>
    <xf numFmtId="0" fontId="0" fillId="0" borderId="0" xfId="0" applyFont="1"/>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ont="1" applyFill="1" applyBorder="1"/>
    <xf numFmtId="0" fontId="0" fillId="4" borderId="8" xfId="0" applyFont="1" applyFill="1" applyBorder="1"/>
    <xf numFmtId="0" fontId="4" fillId="0" borderId="0" xfId="0" applyFont="1" applyBorder="1" applyAlignment="1">
      <alignment vertical="center"/>
    </xf>
    <xf numFmtId="0" fontId="4" fillId="0" borderId="8" xfId="0" applyFont="1" applyBorder="1" applyAlignment="1">
      <alignment vertical="center"/>
    </xf>
    <xf numFmtId="0" fontId="0" fillId="0" borderId="0" xfId="0" applyFont="1" applyBorder="1"/>
    <xf numFmtId="0" fontId="4" fillId="0" borderId="0" xfId="0" applyFont="1" applyAlignment="1">
      <alignment vertical="center"/>
    </xf>
    <xf numFmtId="0" fontId="4" fillId="0" borderId="8" xfId="2" applyFont="1" applyBorder="1" applyAlignment="1">
      <alignment vertical="center" shrinkToFit="1"/>
    </xf>
    <xf numFmtId="0" fontId="4" fillId="0" borderId="2" xfId="2" applyFont="1" applyBorder="1" applyAlignment="1">
      <alignment vertical="center" shrinkToFit="1"/>
    </xf>
    <xf numFmtId="0" fontId="4" fillId="0" borderId="2" xfId="0" applyFont="1" applyBorder="1" applyAlignment="1">
      <alignment horizontal="left" vertical="center"/>
    </xf>
    <xf numFmtId="0" fontId="4" fillId="5" borderId="1" xfId="0" applyFont="1" applyFill="1" applyBorder="1" applyAlignment="1">
      <alignment horizontal="left" vertical="center" shrinkToFit="1"/>
    </xf>
    <xf numFmtId="0" fontId="4" fillId="0" borderId="8" xfId="0" applyFont="1" applyBorder="1" applyAlignment="1">
      <alignment horizontal="left" vertical="center"/>
    </xf>
    <xf numFmtId="0" fontId="4" fillId="0" borderId="8" xfId="0" applyFont="1" applyBorder="1" applyAlignment="1">
      <alignment vertical="center" shrinkToFit="1"/>
    </xf>
    <xf numFmtId="0" fontId="4" fillId="6" borderId="2" xfId="0" applyFont="1" applyFill="1" applyBorder="1" applyAlignment="1">
      <alignment vertical="center" shrinkToFit="1"/>
    </xf>
    <xf numFmtId="0" fontId="4" fillId="6" borderId="2" xfId="0" applyFont="1" applyFill="1" applyBorder="1" applyAlignment="1">
      <alignment horizontal="center" vertical="center" shrinkToFit="1"/>
    </xf>
    <xf numFmtId="0" fontId="4" fillId="6" borderId="8" xfId="0" applyFont="1" applyFill="1" applyBorder="1" applyAlignment="1">
      <alignment vertical="center" shrinkToFit="1"/>
    </xf>
    <xf numFmtId="0" fontId="4" fillId="0" borderId="8" xfId="0" applyFont="1" applyBorder="1" applyAlignment="1">
      <alignment horizontal="left" vertical="center" shrinkToFit="1"/>
    </xf>
    <xf numFmtId="0" fontId="4" fillId="5" borderId="8" xfId="0" applyFont="1" applyFill="1" applyBorder="1" applyAlignment="1">
      <alignment horizontal="left" vertical="center" shrinkToFit="1"/>
    </xf>
    <xf numFmtId="0" fontId="6" fillId="0" borderId="0" xfId="0" applyFont="1" applyAlignment="1">
      <alignment horizontal="center"/>
    </xf>
    <xf numFmtId="0" fontId="0" fillId="0" borderId="1" xfId="0" applyBorder="1" applyAlignment="1">
      <alignment vertical="center"/>
    </xf>
    <xf numFmtId="0" fontId="0" fillId="0" borderId="8" xfId="0" applyBorder="1" applyAlignment="1">
      <alignment vertical="center"/>
    </xf>
    <xf numFmtId="0" fontId="9" fillId="0" borderId="8" xfId="4" applyBorder="1" applyAlignment="1">
      <alignment wrapText="1"/>
    </xf>
    <xf numFmtId="0" fontId="9" fillId="0" borderId="20" xfId="4" applyBorder="1" applyAlignment="1">
      <alignment wrapText="1"/>
    </xf>
    <xf numFmtId="0" fontId="9" fillId="0" borderId="2" xfId="4" applyBorder="1" applyAlignment="1">
      <alignment wrapText="1"/>
    </xf>
    <xf numFmtId="0" fontId="9" fillId="0" borderId="6" xfId="4" applyBorder="1" applyAlignment="1">
      <alignment wrapText="1"/>
    </xf>
    <xf numFmtId="0" fontId="9" fillId="0" borderId="26" xfId="4" applyBorder="1" applyAlignment="1">
      <alignment wrapText="1"/>
    </xf>
    <xf numFmtId="0" fontId="9" fillId="0" borderId="27" xfId="4" applyBorder="1" applyAlignment="1">
      <alignment wrapText="1"/>
    </xf>
    <xf numFmtId="0" fontId="9" fillId="0" borderId="28" xfId="4" applyBorder="1" applyAlignment="1">
      <alignment wrapText="1"/>
    </xf>
    <xf numFmtId="0" fontId="9" fillId="0" borderId="22" xfId="4" applyBorder="1" applyAlignment="1">
      <alignment wrapText="1"/>
    </xf>
    <xf numFmtId="0" fontId="0" fillId="0" borderId="8" xfId="0" applyFont="1" applyFill="1" applyBorder="1"/>
    <xf numFmtId="0" fontId="0" fillId="0" borderId="2" xfId="0" applyBorder="1" applyAlignment="1">
      <alignment vertical="center"/>
    </xf>
    <xf numFmtId="0" fontId="0" fillId="2" borderId="1" xfId="0" applyFill="1" applyBorder="1" applyAlignment="1">
      <alignment horizontal="center" vertical="center"/>
    </xf>
    <xf numFmtId="0" fontId="10" fillId="6" borderId="1" xfId="0" applyFont="1" applyFill="1" applyBorder="1" applyAlignment="1">
      <alignment vertical="center" wrapText="1"/>
    </xf>
    <xf numFmtId="0" fontId="0" fillId="6" borderId="1" xfId="0" applyFill="1" applyBorder="1" applyAlignment="1">
      <alignment vertical="center" shrinkToFit="1"/>
    </xf>
    <xf numFmtId="0" fontId="0" fillId="6" borderId="8" xfId="0" applyFill="1" applyBorder="1" applyAlignment="1">
      <alignment vertical="center"/>
    </xf>
    <xf numFmtId="0" fontId="0" fillId="6" borderId="8" xfId="0" applyFill="1" applyBorder="1" applyAlignment="1">
      <alignment vertical="center" shrinkToFit="1"/>
    </xf>
    <xf numFmtId="0" fontId="0" fillId="0" borderId="1" xfId="0" applyBorder="1" applyAlignment="1">
      <alignment horizontal="left" vertical="center" wrapText="1"/>
    </xf>
    <xf numFmtId="0" fontId="0" fillId="6" borderId="8" xfId="0" applyFill="1" applyBorder="1" applyAlignment="1">
      <alignment vertical="center" wrapText="1"/>
    </xf>
    <xf numFmtId="0" fontId="0" fillId="0" borderId="8" xfId="0" applyBorder="1" applyAlignment="1">
      <alignment horizontal="left" vertical="center" wrapText="1"/>
    </xf>
    <xf numFmtId="0" fontId="10" fillId="6" borderId="8" xfId="0" applyFont="1" applyFill="1" applyBorder="1" applyAlignment="1">
      <alignment vertical="center"/>
    </xf>
    <xf numFmtId="0" fontId="10" fillId="6" borderId="8" xfId="0" applyFont="1" applyFill="1" applyBorder="1" applyAlignment="1">
      <alignment vertical="center" wrapText="1"/>
    </xf>
    <xf numFmtId="0" fontId="10" fillId="6" borderId="2" xfId="0" applyFont="1" applyFill="1" applyBorder="1" applyAlignment="1">
      <alignment vertical="center" wrapText="1"/>
    </xf>
    <xf numFmtId="0" fontId="10" fillId="0" borderId="8" xfId="0" applyFont="1" applyBorder="1" applyAlignment="1">
      <alignment vertical="center" shrinkToFit="1"/>
    </xf>
    <xf numFmtId="0" fontId="10" fillId="0" borderId="2" xfId="0" applyFont="1" applyBorder="1" applyAlignment="1">
      <alignment vertical="center" shrinkToFit="1"/>
    </xf>
    <xf numFmtId="0" fontId="0" fillId="6" borderId="15" xfId="0" applyFill="1" applyBorder="1" applyAlignment="1">
      <alignment vertical="center" shrinkToFit="1"/>
    </xf>
    <xf numFmtId="0" fontId="0" fillId="6" borderId="8" xfId="0" applyFill="1" applyBorder="1" applyAlignment="1">
      <alignment horizontal="left" vertical="center" wrapText="1"/>
    </xf>
    <xf numFmtId="0" fontId="1" fillId="6" borderId="8" xfId="0" applyFont="1" applyFill="1" applyBorder="1" applyAlignment="1">
      <alignment vertical="center" shrinkToFit="1"/>
    </xf>
    <xf numFmtId="0" fontId="1" fillId="6" borderId="2" xfId="0" applyFont="1" applyFill="1" applyBorder="1" applyAlignment="1">
      <alignment vertical="center" shrinkToFit="1"/>
    </xf>
    <xf numFmtId="0" fontId="0" fillId="6" borderId="2" xfId="0" applyFill="1" applyBorder="1" applyAlignment="1">
      <alignment vertical="center" wrapText="1"/>
    </xf>
    <xf numFmtId="0" fontId="0" fillId="0" borderId="8" xfId="0" applyBorder="1" applyAlignment="1">
      <alignment vertical="center" wrapText="1"/>
    </xf>
    <xf numFmtId="0" fontId="0" fillId="6" borderId="2" xfId="0" applyFill="1" applyBorder="1" applyAlignment="1">
      <alignment vertical="center" shrinkToFit="1"/>
    </xf>
    <xf numFmtId="0" fontId="0" fillId="0" borderId="8" xfId="0" applyBorder="1" applyAlignment="1">
      <alignment vertical="center" shrinkToFit="1"/>
    </xf>
    <xf numFmtId="0" fontId="0" fillId="2" borderId="8" xfId="0" applyFill="1" applyBorder="1" applyAlignment="1">
      <alignment horizontal="center" vertical="center"/>
    </xf>
    <xf numFmtId="0" fontId="10" fillId="6" borderId="8" xfId="0" applyFont="1" applyFill="1" applyBorder="1" applyAlignment="1">
      <alignment vertical="center" wrapText="1" shrinkToFit="1"/>
    </xf>
    <xf numFmtId="0" fontId="0" fillId="0" borderId="8" xfId="0" applyBorder="1"/>
    <xf numFmtId="0" fontId="10" fillId="0" borderId="8" xfId="0" applyFont="1" applyBorder="1"/>
    <xf numFmtId="0" fontId="0" fillId="0" borderId="8" xfId="0" applyBorder="1" applyAlignment="1">
      <alignment wrapText="1"/>
    </xf>
    <xf numFmtId="0" fontId="0" fillId="0" borderId="29" xfId="0" applyBorder="1"/>
    <xf numFmtId="0" fontId="0" fillId="0" borderId="30" xfId="0" applyBorder="1"/>
    <xf numFmtId="0" fontId="10" fillId="0" borderId="30" xfId="0" applyFont="1" applyBorder="1"/>
    <xf numFmtId="0" fontId="10" fillId="0" borderId="31" xfId="0" applyFont="1" applyBorder="1"/>
    <xf numFmtId="0" fontId="0" fillId="0" borderId="31" xfId="0" applyBorder="1" applyAlignment="1">
      <alignment vertical="center" shrinkToFit="1"/>
    </xf>
    <xf numFmtId="0" fontId="0" fillId="0" borderId="29" xfId="0" applyBorder="1" applyAlignment="1">
      <alignment vertical="center" shrinkToFit="1"/>
    </xf>
    <xf numFmtId="0" fontId="10" fillId="0" borderId="29" xfId="0" applyFont="1" applyBorder="1"/>
    <xf numFmtId="0" fontId="0" fillId="5" borderId="8" xfId="3" applyFont="1" applyFill="1" applyBorder="1" applyAlignment="1">
      <alignment vertical="center" wrapText="1" shrinkToFit="1"/>
    </xf>
    <xf numFmtId="0" fontId="0" fillId="5" borderId="8" xfId="3" applyFont="1" applyFill="1" applyBorder="1" applyAlignment="1">
      <alignment vertical="center" shrinkToFit="1"/>
    </xf>
    <xf numFmtId="0" fontId="12" fillId="0" borderId="0" xfId="0" applyFont="1"/>
    <xf numFmtId="0" fontId="7" fillId="0" borderId="8" xfId="0" applyFont="1" applyBorder="1" applyAlignment="1">
      <alignment vertical="center"/>
    </xf>
    <xf numFmtId="0" fontId="7" fillId="0" borderId="8" xfId="0" applyFont="1" applyBorder="1"/>
    <xf numFmtId="0" fontId="12" fillId="0" borderId="0" xfId="0" applyFont="1" applyAlignment="1">
      <alignment vertical="center"/>
    </xf>
    <xf numFmtId="0" fontId="12" fillId="0" borderId="8" xfId="0" applyFont="1" applyBorder="1" applyAlignment="1">
      <alignment vertical="center"/>
    </xf>
    <xf numFmtId="0" fontId="12" fillId="0" borderId="8" xfId="0" applyFont="1" applyBorder="1"/>
    <xf numFmtId="0" fontId="12" fillId="0" borderId="0" xfId="0" applyFont="1" applyAlignment="1">
      <alignment horizontal="center" vertical="center"/>
    </xf>
    <xf numFmtId="0" fontId="5" fillId="5" borderId="8" xfId="0" applyFont="1" applyFill="1" applyBorder="1" applyAlignment="1">
      <alignment vertical="center" wrapText="1"/>
    </xf>
    <xf numFmtId="0" fontId="1" fillId="8" borderId="35"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13" fillId="0" borderId="0" xfId="0" applyFont="1"/>
    <xf numFmtId="0" fontId="13" fillId="0" borderId="0" xfId="0" applyFont="1" applyAlignment="1"/>
    <xf numFmtId="0" fontId="13" fillId="0" borderId="0" xfId="0" applyFont="1" applyAlignment="1">
      <alignment vertical="center"/>
    </xf>
    <xf numFmtId="38" fontId="13" fillId="0" borderId="0" xfId="0" applyNumberFormat="1" applyFont="1" applyAlignment="1">
      <alignment vertical="center"/>
    </xf>
    <xf numFmtId="0" fontId="13" fillId="0" borderId="14" xfId="0" applyFont="1" applyBorder="1" applyAlignment="1">
      <alignment vertical="center"/>
    </xf>
    <xf numFmtId="0" fontId="13" fillId="0" borderId="0" xfId="0" applyFont="1" applyAlignment="1">
      <alignment horizontal="center"/>
    </xf>
    <xf numFmtId="0" fontId="17" fillId="0" borderId="0" xfId="0" applyFont="1"/>
    <xf numFmtId="38" fontId="15" fillId="0" borderId="0" xfId="0" applyNumberFormat="1" applyFont="1" applyBorder="1" applyAlignment="1">
      <alignment horizontal="right" vertical="center"/>
    </xf>
    <xf numFmtId="0" fontId="13" fillId="0" borderId="0" xfId="0" applyFont="1" applyBorder="1" applyAlignment="1">
      <alignment vertical="center"/>
    </xf>
    <xf numFmtId="38" fontId="0" fillId="0" borderId="0" xfId="0" applyNumberFormat="1"/>
    <xf numFmtId="0" fontId="0" fillId="0" borderId="20" xfId="0" applyFill="1" applyBorder="1" applyAlignment="1">
      <alignment horizontal="center"/>
    </xf>
    <xf numFmtId="0" fontId="0" fillId="0" borderId="0" xfId="0" applyFill="1" applyBorder="1"/>
    <xf numFmtId="0" fontId="13" fillId="0" borderId="0" xfId="0" applyFont="1" applyBorder="1" applyAlignment="1">
      <alignment horizontal="center" vertical="center"/>
    </xf>
    <xf numFmtId="38" fontId="13" fillId="0" borderId="0" xfId="0" applyNumberFormat="1" applyFont="1" applyBorder="1" applyAlignment="1">
      <alignment horizontal="center" vertical="center"/>
    </xf>
    <xf numFmtId="0" fontId="13" fillId="0" borderId="14" xfId="0" applyFont="1" applyBorder="1" applyAlignment="1">
      <alignment horizontal="center" vertical="center"/>
    </xf>
    <xf numFmtId="38" fontId="17" fillId="0" borderId="0" xfId="0" applyNumberFormat="1" applyFont="1" applyBorder="1" applyAlignment="1">
      <alignment horizontal="center" vertical="center"/>
    </xf>
    <xf numFmtId="38" fontId="17" fillId="0" borderId="0" xfId="0" applyNumberFormat="1" applyFont="1" applyBorder="1" applyAlignment="1">
      <alignment horizontal="center"/>
    </xf>
    <xf numFmtId="0" fontId="13" fillId="0" borderId="3" xfId="0" applyFont="1" applyBorder="1" applyAlignment="1">
      <alignment horizontal="center" vertical="center"/>
    </xf>
    <xf numFmtId="0" fontId="13" fillId="0" borderId="51" xfId="0" applyFont="1" applyBorder="1" applyAlignment="1">
      <alignment horizontal="left" vertical="center"/>
    </xf>
    <xf numFmtId="0" fontId="13" fillId="0" borderId="9" xfId="0" applyFont="1" applyBorder="1" applyAlignment="1">
      <alignment horizontal="left" vertical="center"/>
    </xf>
    <xf numFmtId="0" fontId="13" fillId="0" borderId="23" xfId="0" applyFont="1" applyBorder="1" applyAlignment="1">
      <alignment horizontal="center" vertical="center"/>
    </xf>
    <xf numFmtId="0" fontId="13" fillId="0" borderId="52" xfId="0" applyFont="1" applyBorder="1" applyAlignment="1">
      <alignment horizontal="left" vertical="center"/>
    </xf>
    <xf numFmtId="0" fontId="13" fillId="0" borderId="4" xfId="0" applyFont="1" applyBorder="1" applyAlignment="1">
      <alignment horizontal="center" vertical="center"/>
    </xf>
    <xf numFmtId="0" fontId="13" fillId="0" borderId="14" xfId="0" applyFont="1" applyBorder="1" applyAlignment="1">
      <alignment horizontal="left" vertical="center"/>
    </xf>
    <xf numFmtId="38" fontId="13" fillId="0" borderId="14" xfId="0" applyNumberFormat="1" applyFont="1" applyBorder="1" applyAlignment="1">
      <alignment horizontal="center" vertical="center"/>
    </xf>
    <xf numFmtId="0" fontId="13" fillId="0" borderId="5" xfId="0" applyFont="1" applyBorder="1" applyAlignment="1">
      <alignment horizontal="left" vertical="center"/>
    </xf>
    <xf numFmtId="38" fontId="17" fillId="0" borderId="14" xfId="0" applyNumberFormat="1" applyFont="1" applyBorder="1" applyAlignment="1">
      <alignment horizontal="center"/>
    </xf>
    <xf numFmtId="0" fontId="0" fillId="0" borderId="0" xfId="0" applyAlignment="1">
      <alignment horizontal="center"/>
    </xf>
    <xf numFmtId="0" fontId="0" fillId="0" borderId="20" xfId="0" applyBorder="1"/>
    <xf numFmtId="0" fontId="17" fillId="0" borderId="0" xfId="0" applyFont="1" applyBorder="1" applyAlignment="1">
      <alignment horizontal="center" vertical="center"/>
    </xf>
    <xf numFmtId="0" fontId="18" fillId="0" borderId="0" xfId="0" applyFont="1"/>
    <xf numFmtId="0" fontId="19" fillId="0" borderId="0" xfId="0" applyFont="1" applyAlignment="1"/>
    <xf numFmtId="0" fontId="19" fillId="0" borderId="0" xfId="0" applyFont="1" applyAlignment="1">
      <alignment horizontal="center"/>
    </xf>
    <xf numFmtId="0" fontId="19" fillId="0" borderId="0" xfId="0" applyFont="1"/>
    <xf numFmtId="0" fontId="13" fillId="0" borderId="51" xfId="0" applyFont="1" applyBorder="1" applyAlignment="1">
      <alignment horizontal="center" vertical="center" shrinkToFit="1"/>
    </xf>
    <xf numFmtId="0" fontId="22" fillId="0" borderId="0" xfId="0" applyFont="1" applyAlignment="1">
      <alignment horizontal="center" vertical="center"/>
    </xf>
    <xf numFmtId="0" fontId="23" fillId="0" borderId="0" xfId="0" applyFont="1" applyAlignment="1">
      <alignment horizontal="center" vertical="center"/>
    </xf>
    <xf numFmtId="0" fontId="13" fillId="0" borderId="17" xfId="0" applyFont="1" applyBorder="1" applyAlignment="1">
      <alignment horizontal="left" vertical="center"/>
    </xf>
    <xf numFmtId="0" fontId="13" fillId="0" borderId="13" xfId="0" applyFont="1" applyBorder="1" applyAlignment="1">
      <alignment horizontal="left" vertical="center"/>
    </xf>
    <xf numFmtId="0" fontId="0" fillId="0" borderId="0" xfId="0" applyAlignment="1">
      <alignment shrinkToFit="1"/>
    </xf>
    <xf numFmtId="38" fontId="24" fillId="0" borderId="0" xfId="0" applyNumberFormat="1" applyFont="1" applyBorder="1" applyAlignment="1">
      <alignment vertical="center"/>
    </xf>
    <xf numFmtId="0" fontId="13" fillId="0" borderId="17" xfId="0" applyFont="1" applyBorder="1" applyAlignment="1">
      <alignment horizontal="center" vertical="center" shrinkToFit="1"/>
    </xf>
    <xf numFmtId="0" fontId="25" fillId="0" borderId="0" xfId="0" applyFont="1"/>
    <xf numFmtId="0" fontId="17" fillId="0" borderId="52" xfId="0" applyFont="1" applyBorder="1"/>
    <xf numFmtId="0" fontId="22" fillId="0" borderId="0" xfId="0" applyFont="1" applyAlignment="1">
      <alignment horizontal="center"/>
    </xf>
    <xf numFmtId="0" fontId="17" fillId="0" borderId="3" xfId="0" applyFont="1" applyBorder="1"/>
    <xf numFmtId="0" fontId="27" fillId="0" borderId="0" xfId="0" applyFont="1" applyAlignment="1">
      <alignment horizontal="center"/>
    </xf>
    <xf numFmtId="0" fontId="17" fillId="0" borderId="23" xfId="0" applyFont="1" applyBorder="1"/>
    <xf numFmtId="0" fontId="17" fillId="0" borderId="0" xfId="0" applyFont="1" applyBorder="1" applyAlignment="1"/>
    <xf numFmtId="0" fontId="17" fillId="0" borderId="0" xfId="0" applyFont="1" applyBorder="1" applyAlignment="1">
      <alignment horizontal="center"/>
    </xf>
    <xf numFmtId="0" fontId="17" fillId="0" borderId="5" xfId="0" applyFont="1" applyBorder="1"/>
    <xf numFmtId="0" fontId="17" fillId="0" borderId="12" xfId="0" applyFont="1" applyBorder="1"/>
    <xf numFmtId="0" fontId="28" fillId="0" borderId="17" xfId="0" applyFont="1" applyBorder="1" applyAlignment="1"/>
    <xf numFmtId="0" fontId="27" fillId="0" borderId="0" xfId="0" applyFont="1" applyAlignment="1">
      <alignment horizontal="left"/>
    </xf>
    <xf numFmtId="0" fontId="13" fillId="0" borderId="17" xfId="0" applyFont="1" applyBorder="1" applyAlignment="1"/>
    <xf numFmtId="0" fontId="29" fillId="0" borderId="0" xfId="0" applyFont="1" applyAlignment="1">
      <alignment horizontal="center"/>
    </xf>
    <xf numFmtId="0" fontId="28" fillId="0" borderId="0" xfId="0" applyFont="1" applyBorder="1" applyAlignment="1"/>
    <xf numFmtId="0" fontId="28" fillId="0" borderId="0" xfId="0" applyFont="1" applyBorder="1" applyAlignment="1">
      <alignment horizontal="center"/>
    </xf>
    <xf numFmtId="176" fontId="28" fillId="0" borderId="0" xfId="0" applyNumberFormat="1" applyFont="1" applyBorder="1" applyAlignment="1">
      <alignment shrinkToFit="1"/>
    </xf>
    <xf numFmtId="0" fontId="17" fillId="0" borderId="4" xfId="0" applyFont="1" applyBorder="1"/>
    <xf numFmtId="0" fontId="28" fillId="0" borderId="14" xfId="0" applyFont="1" applyBorder="1" applyAlignment="1">
      <alignment horizontal="center" shrinkToFit="1"/>
    </xf>
    <xf numFmtId="0" fontId="28" fillId="0" borderId="14" xfId="0" applyFont="1" applyBorder="1" applyAlignment="1"/>
    <xf numFmtId="0" fontId="17" fillId="0" borderId="14" xfId="0" applyFont="1" applyBorder="1"/>
    <xf numFmtId="0" fontId="17" fillId="0" borderId="0" xfId="0" applyFont="1" applyAlignment="1">
      <alignment shrinkToFit="1"/>
    </xf>
    <xf numFmtId="0" fontId="17" fillId="0" borderId="0" xfId="0" applyFont="1" applyAlignment="1"/>
    <xf numFmtId="0" fontId="25" fillId="0" borderId="0" xfId="0" applyFont="1" applyAlignment="1"/>
    <xf numFmtId="0" fontId="14" fillId="0" borderId="0" xfId="0" applyFont="1" applyBorder="1" applyAlignment="1">
      <alignment horizontal="right" vertical="center"/>
    </xf>
    <xf numFmtId="0" fontId="13" fillId="0" borderId="0" xfId="0" applyFont="1" applyBorder="1" applyAlignment="1">
      <alignment horizontal="center"/>
    </xf>
    <xf numFmtId="0" fontId="25" fillId="0" borderId="0" xfId="0" applyFont="1" applyBorder="1" applyAlignment="1">
      <alignment horizontal="center"/>
    </xf>
    <xf numFmtId="0" fontId="28" fillId="0" borderId="17" xfId="0" applyFont="1" applyBorder="1" applyAlignment="1">
      <alignment horizontal="left"/>
    </xf>
    <xf numFmtId="176" fontId="25" fillId="0" borderId="0" xfId="0" applyNumberFormat="1" applyFont="1" applyAlignment="1">
      <alignment horizontal="left" shrinkToFit="1"/>
    </xf>
    <xf numFmtId="0" fontId="13" fillId="0" borderId="8" xfId="0" applyFont="1" applyBorder="1" applyAlignment="1">
      <alignment vertical="center"/>
    </xf>
    <xf numFmtId="0" fontId="17" fillId="0" borderId="0" xfId="0" applyFont="1" applyBorder="1"/>
    <xf numFmtId="38" fontId="13" fillId="10" borderId="43" xfId="0" applyNumberFormat="1" applyFont="1" applyFill="1" applyBorder="1" applyAlignment="1">
      <alignment horizontal="center" vertical="center"/>
    </xf>
    <xf numFmtId="0" fontId="17" fillId="10" borderId="43" xfId="0" applyFont="1" applyFill="1" applyBorder="1" applyAlignment="1">
      <alignment horizontal="center" vertical="center"/>
    </xf>
    <xf numFmtId="38" fontId="17" fillId="10" borderId="43" xfId="0" applyNumberFormat="1" applyFont="1" applyFill="1" applyBorder="1" applyAlignment="1">
      <alignment horizontal="center"/>
    </xf>
    <xf numFmtId="38" fontId="17" fillId="10" borderId="43" xfId="0" applyNumberFormat="1" applyFont="1" applyFill="1" applyBorder="1" applyAlignment="1">
      <alignment horizontal="center" vertical="center"/>
    </xf>
    <xf numFmtId="0" fontId="17" fillId="0" borderId="0" xfId="0" applyFont="1" applyBorder="1" applyAlignment="1">
      <alignment horizontal="center" shrinkToFit="1"/>
    </xf>
    <xf numFmtId="0" fontId="17" fillId="0" borderId="0" xfId="0" applyFont="1" applyAlignment="1">
      <alignment horizontal="center"/>
    </xf>
    <xf numFmtId="0" fontId="13" fillId="0" borderId="0" xfId="0" applyFont="1" applyBorder="1" applyAlignment="1">
      <alignment horizontal="left" vertical="center"/>
    </xf>
    <xf numFmtId="0" fontId="13" fillId="0" borderId="0" xfId="0" applyFont="1" applyAlignment="1">
      <alignment horizontal="left" vertical="center"/>
    </xf>
    <xf numFmtId="0" fontId="17" fillId="0" borderId="0" xfId="0" applyFont="1" applyAlignment="1">
      <alignment horizontal="left"/>
    </xf>
    <xf numFmtId="0" fontId="13" fillId="0" borderId="0" xfId="0" applyFont="1" applyAlignment="1">
      <alignment horizontal="center" vertical="center"/>
    </xf>
    <xf numFmtId="0" fontId="0" fillId="0" borderId="8" xfId="0" applyBorder="1" applyAlignment="1">
      <alignment horizontal="center" vertical="center"/>
    </xf>
    <xf numFmtId="0" fontId="0" fillId="6" borderId="15" xfId="0" applyFill="1" applyBorder="1" applyAlignment="1">
      <alignment vertical="center" wrapText="1"/>
    </xf>
    <xf numFmtId="0" fontId="0" fillId="6" borderId="1" xfId="0" applyFill="1" applyBorder="1" applyAlignment="1">
      <alignment horizontal="left" vertical="center"/>
    </xf>
    <xf numFmtId="0" fontId="0" fillId="6" borderId="1" xfId="0" applyFill="1" applyBorder="1" applyAlignment="1">
      <alignment vertical="center"/>
    </xf>
    <xf numFmtId="0" fontId="0" fillId="6" borderId="2" xfId="0" applyFill="1" applyBorder="1" applyAlignment="1">
      <alignment vertical="center"/>
    </xf>
    <xf numFmtId="0" fontId="0" fillId="0" borderId="1" xfId="0" applyBorder="1" applyAlignment="1">
      <alignment vertical="center" shrinkToFit="1"/>
    </xf>
    <xf numFmtId="0" fontId="10" fillId="0" borderId="1" xfId="0" applyFont="1" applyBorder="1" applyAlignment="1">
      <alignment vertical="center"/>
    </xf>
    <xf numFmtId="0" fontId="11" fillId="0" borderId="1" xfId="0" applyFont="1" applyBorder="1" applyAlignment="1">
      <alignment vertical="center" wrapText="1" shrinkToFit="1"/>
    </xf>
    <xf numFmtId="0" fontId="0" fillId="6" borderId="15" xfId="0" applyFill="1" applyBorder="1" applyAlignment="1">
      <alignment vertical="center"/>
    </xf>
    <xf numFmtId="0" fontId="0" fillId="6" borderId="1" xfId="0" applyFill="1" applyBorder="1" applyAlignment="1">
      <alignment horizontal="left" vertical="center" wrapText="1"/>
    </xf>
    <xf numFmtId="0" fontId="0" fillId="6" borderId="1" xfId="0" applyFill="1" applyBorder="1" applyAlignment="1">
      <alignment vertical="center" wrapText="1"/>
    </xf>
    <xf numFmtId="0" fontId="4" fillId="0" borderId="8" xfId="0" applyFont="1" applyBorder="1" applyAlignment="1">
      <alignment horizontal="center" vertical="center"/>
    </xf>
    <xf numFmtId="0" fontId="4" fillId="0" borderId="2" xfId="0" applyFont="1" applyBorder="1" applyAlignment="1">
      <alignment vertical="center" shrinkToFit="1"/>
    </xf>
    <xf numFmtId="0" fontId="4" fillId="0" borderId="2" xfId="0" applyFont="1" applyBorder="1" applyAlignment="1">
      <alignment horizontal="center" vertical="center" shrinkToFit="1"/>
    </xf>
    <xf numFmtId="0" fontId="4" fillId="0" borderId="8" xfId="0" applyFont="1" applyBorder="1" applyAlignment="1">
      <alignment horizontal="center" vertical="center" shrinkToFit="1"/>
    </xf>
    <xf numFmtId="0" fontId="0" fillId="3" borderId="8" xfId="0" applyFill="1" applyBorder="1" applyAlignment="1">
      <alignment horizontal="left" vertical="center"/>
    </xf>
    <xf numFmtId="0" fontId="0" fillId="3" borderId="1" xfId="0" applyFill="1" applyBorder="1" applyAlignment="1">
      <alignment horizontal="left" vertical="center"/>
    </xf>
    <xf numFmtId="0" fontId="12" fillId="5" borderId="8" xfId="0" quotePrefix="1" applyFont="1" applyFill="1" applyBorder="1" applyAlignment="1">
      <alignment vertical="center" shrinkToFit="1"/>
    </xf>
    <xf numFmtId="0" fontId="4" fillId="0" borderId="8" xfId="0" quotePrefix="1" applyFont="1" applyBorder="1" applyAlignment="1">
      <alignment vertical="center" shrinkToFit="1"/>
    </xf>
    <xf numFmtId="0" fontId="4" fillId="0" borderId="2" xfId="0" applyFont="1" applyBorder="1" applyAlignment="1">
      <alignment horizontal="center" vertical="center"/>
    </xf>
    <xf numFmtId="0" fontId="0" fillId="7" borderId="8" xfId="0" applyFill="1" applyBorder="1" applyAlignment="1">
      <alignment horizontal="left" vertical="center"/>
    </xf>
    <xf numFmtId="0" fontId="4" fillId="0" borderId="16" xfId="0" applyFont="1" applyBorder="1" applyAlignment="1">
      <alignment horizontal="left" vertical="center" shrinkToFit="1"/>
    </xf>
    <xf numFmtId="0" fontId="4" fillId="0" borderId="8" xfId="0" applyFont="1" applyBorder="1" applyAlignment="1">
      <alignment vertical="center" wrapText="1"/>
    </xf>
    <xf numFmtId="0" fontId="4" fillId="0" borderId="0" xfId="0" applyFont="1" applyAlignment="1">
      <alignment horizontal="center" vertical="center"/>
    </xf>
    <xf numFmtId="0" fontId="0" fillId="4" borderId="8" xfId="0" applyFill="1" applyBorder="1"/>
    <xf numFmtId="0" fontId="0" fillId="0" borderId="38" xfId="0" applyBorder="1" applyAlignment="1">
      <alignment vertical="center"/>
    </xf>
    <xf numFmtId="0" fontId="0" fillId="5" borderId="8" xfId="0" applyFill="1" applyBorder="1" applyAlignment="1">
      <alignment vertical="center"/>
    </xf>
    <xf numFmtId="0" fontId="0" fillId="0" borderId="38" xfId="0" applyBorder="1" applyAlignment="1">
      <alignment horizontal="left" vertical="center" shrinkToFit="1"/>
    </xf>
    <xf numFmtId="0" fontId="0" fillId="0" borderId="8" xfId="0" applyBorder="1" applyAlignment="1">
      <alignment horizontal="left" vertical="center"/>
    </xf>
    <xf numFmtId="0" fontId="0" fillId="0" borderId="38" xfId="0" applyBorder="1" applyAlignment="1">
      <alignment vertical="center" wrapText="1"/>
    </xf>
    <xf numFmtId="0" fontId="0" fillId="0" borderId="38" xfId="0" applyBorder="1" applyAlignment="1">
      <alignment vertical="center" shrinkToFit="1"/>
    </xf>
    <xf numFmtId="0" fontId="10" fillId="0" borderId="8" xfId="0" applyFont="1" applyBorder="1" applyAlignment="1">
      <alignment vertical="center"/>
    </xf>
    <xf numFmtId="0" fontId="0" fillId="0" borderId="38" xfId="0" applyBorder="1" applyAlignment="1">
      <alignment horizontal="left" vertical="center"/>
    </xf>
    <xf numFmtId="0" fontId="0" fillId="5" borderId="8" xfId="0" applyFill="1" applyBorder="1" applyAlignment="1">
      <alignment vertical="center" wrapText="1"/>
    </xf>
    <xf numFmtId="0" fontId="4" fillId="0" borderId="38" xfId="0" applyFont="1" applyBorder="1" applyAlignment="1">
      <alignment vertical="center"/>
    </xf>
    <xf numFmtId="0" fontId="0" fillId="0" borderId="40" xfId="0" applyBorder="1" applyAlignment="1">
      <alignment vertical="center" shrinkToFit="1"/>
    </xf>
    <xf numFmtId="0" fontId="7" fillId="5" borderId="2" xfId="0" applyFont="1" applyFill="1" applyBorder="1" applyAlignment="1">
      <alignment vertical="center"/>
    </xf>
    <xf numFmtId="0" fontId="0" fillId="5" borderId="8" xfId="0" applyFill="1" applyBorder="1" applyAlignment="1">
      <alignment vertical="center" shrinkToFit="1"/>
    </xf>
    <xf numFmtId="0" fontId="17" fillId="0" borderId="0" xfId="0" applyFont="1" applyProtection="1">
      <protection locked="0"/>
    </xf>
    <xf numFmtId="0" fontId="25" fillId="0" borderId="0" xfId="0" applyFont="1" applyProtection="1">
      <protection locked="0"/>
    </xf>
    <xf numFmtId="0" fontId="0" fillId="0" borderId="0" xfId="0" applyProtection="1">
      <protection locked="0"/>
    </xf>
    <xf numFmtId="0" fontId="13" fillId="0" borderId="0" xfId="0" applyFont="1" applyAlignment="1" applyProtection="1">
      <alignment horizontal="left" vertical="center"/>
      <protection locked="0"/>
    </xf>
    <xf numFmtId="0" fontId="19" fillId="0" borderId="0" xfId="0" applyFont="1" applyAlignment="1" applyProtection="1">
      <protection locked="0"/>
    </xf>
    <xf numFmtId="0" fontId="13" fillId="0" borderId="0" xfId="0" applyFont="1" applyAlignment="1" applyProtection="1">
      <protection locked="0"/>
    </xf>
    <xf numFmtId="0" fontId="13" fillId="0" borderId="8" xfId="0" applyFont="1" applyBorder="1" applyAlignment="1" applyProtection="1">
      <alignment vertical="center"/>
      <protection locked="0"/>
    </xf>
    <xf numFmtId="0" fontId="13" fillId="0" borderId="0" xfId="0" applyFont="1" applyAlignment="1" applyProtection="1">
      <alignment horizontal="center"/>
      <protection locked="0"/>
    </xf>
    <xf numFmtId="0" fontId="19" fillId="0" borderId="0" xfId="0" applyFont="1" applyAlignment="1" applyProtection="1">
      <alignment horizontal="center"/>
      <protection locked="0"/>
    </xf>
    <xf numFmtId="38" fontId="13" fillId="0" borderId="0" xfId="0" applyNumberFormat="1" applyFont="1" applyAlignment="1" applyProtection="1">
      <alignment vertical="center"/>
      <protection locked="0"/>
    </xf>
    <xf numFmtId="0" fontId="19" fillId="0" borderId="0" xfId="0" applyFont="1" applyProtection="1">
      <protection locked="0"/>
    </xf>
    <xf numFmtId="0" fontId="13" fillId="0" borderId="0" xfId="0" applyFont="1" applyAlignment="1" applyProtection="1">
      <alignment vertical="center"/>
      <protection locked="0"/>
    </xf>
    <xf numFmtId="38" fontId="15" fillId="0" borderId="0" xfId="0" applyNumberFormat="1" applyFont="1" applyBorder="1" applyAlignment="1" applyProtection="1">
      <alignment horizontal="right" vertical="center"/>
      <protection locked="0"/>
    </xf>
    <xf numFmtId="0" fontId="13" fillId="0" borderId="0" xfId="0" applyFont="1" applyBorder="1" applyAlignment="1" applyProtection="1">
      <alignment vertical="center"/>
      <protection locked="0"/>
    </xf>
    <xf numFmtId="0" fontId="13"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51"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23" fillId="0" borderId="0" xfId="0" applyFont="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0" borderId="0" xfId="0" applyFont="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0" fontId="13" fillId="0" borderId="52" xfId="0" applyFont="1" applyBorder="1" applyAlignment="1" applyProtection="1">
      <alignment horizontal="left" vertical="center"/>
      <protection locked="0"/>
    </xf>
    <xf numFmtId="0" fontId="17" fillId="0" borderId="52" xfId="0" applyFont="1" applyBorder="1" applyProtection="1">
      <protection locked="0"/>
    </xf>
    <xf numFmtId="0" fontId="13" fillId="0" borderId="4" xfId="0" applyFont="1" applyBorder="1" applyAlignment="1" applyProtection="1">
      <alignment horizontal="center" vertical="center"/>
      <protection locked="0"/>
    </xf>
    <xf numFmtId="0" fontId="13" fillId="0" borderId="14"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22" fillId="0" borderId="0" xfId="0" applyFont="1" applyAlignment="1" applyProtection="1">
      <alignment horizontal="center"/>
      <protection locked="0"/>
    </xf>
    <xf numFmtId="0" fontId="17" fillId="0" borderId="3" xfId="0" applyFont="1" applyBorder="1" applyProtection="1">
      <protection locked="0"/>
    </xf>
    <xf numFmtId="0" fontId="27" fillId="0" borderId="0" xfId="0" applyFont="1" applyAlignment="1" applyProtection="1">
      <alignment horizontal="center"/>
      <protection locked="0"/>
    </xf>
    <xf numFmtId="0" fontId="17" fillId="0" borderId="23" xfId="0" applyFont="1" applyBorder="1" applyProtection="1">
      <protection locked="0"/>
    </xf>
    <xf numFmtId="0" fontId="17" fillId="0" borderId="0" xfId="0" applyFont="1" applyBorder="1" applyAlignment="1" applyProtection="1">
      <protection locked="0"/>
    </xf>
    <xf numFmtId="0" fontId="17" fillId="0" borderId="5" xfId="0" applyFont="1" applyBorder="1" applyProtection="1">
      <protection locked="0"/>
    </xf>
    <xf numFmtId="0" fontId="17" fillId="0" borderId="12" xfId="0" applyFont="1" applyBorder="1" applyProtection="1">
      <protection locked="0"/>
    </xf>
    <xf numFmtId="0" fontId="13" fillId="0" borderId="13" xfId="0" applyFont="1" applyBorder="1" applyAlignment="1" applyProtection="1">
      <alignment horizontal="left" vertical="center"/>
      <protection locked="0"/>
    </xf>
    <xf numFmtId="0" fontId="27" fillId="0" borderId="0" xfId="0" applyFont="1" applyAlignment="1" applyProtection="1">
      <alignment horizontal="left"/>
      <protection locked="0"/>
    </xf>
    <xf numFmtId="0" fontId="17" fillId="0" borderId="0" xfId="0" applyFont="1" applyAlignment="1" applyProtection="1">
      <alignment horizontal="left"/>
      <protection locked="0"/>
    </xf>
    <xf numFmtId="0" fontId="17" fillId="0" borderId="0" xfId="0" applyFont="1" applyAlignment="1" applyProtection="1">
      <alignment horizontal="center"/>
      <protection locked="0"/>
    </xf>
    <xf numFmtId="0" fontId="29" fillId="0" borderId="0" xfId="0" applyFont="1" applyAlignment="1" applyProtection="1">
      <alignment horizontal="center"/>
      <protection locked="0"/>
    </xf>
    <xf numFmtId="0" fontId="28" fillId="0" borderId="0" xfId="0" applyFont="1" applyBorder="1" applyAlignment="1" applyProtection="1">
      <protection locked="0"/>
    </xf>
    <xf numFmtId="176" fontId="28" fillId="0" borderId="0" xfId="0" applyNumberFormat="1" applyFont="1" applyBorder="1" applyAlignment="1" applyProtection="1">
      <alignment shrinkToFit="1"/>
      <protection locked="0"/>
    </xf>
    <xf numFmtId="0" fontId="17" fillId="0" borderId="4" xfId="0" applyFont="1" applyBorder="1" applyProtection="1">
      <protection locked="0"/>
    </xf>
    <xf numFmtId="0" fontId="28" fillId="0" borderId="14" xfId="0" applyFont="1" applyBorder="1" applyAlignment="1" applyProtection="1">
      <alignment horizontal="center" shrinkToFit="1"/>
      <protection locked="0"/>
    </xf>
    <xf numFmtId="38" fontId="17" fillId="0" borderId="14" xfId="0" applyNumberFormat="1" applyFont="1" applyBorder="1" applyAlignment="1" applyProtection="1">
      <alignment horizontal="center"/>
      <protection locked="0"/>
    </xf>
    <xf numFmtId="0" fontId="0" fillId="0" borderId="0" xfId="0" applyAlignment="1" applyProtection="1">
      <alignment shrinkToFit="1"/>
      <protection locked="0"/>
    </xf>
    <xf numFmtId="0" fontId="17" fillId="0" borderId="0" xfId="0" applyFont="1" applyBorder="1" applyProtection="1">
      <protection locked="0"/>
    </xf>
    <xf numFmtId="0" fontId="13" fillId="0" borderId="0" xfId="0" applyFont="1" applyBorder="1" applyAlignment="1" applyProtection="1">
      <alignment horizontal="center"/>
      <protection locked="0"/>
    </xf>
    <xf numFmtId="0" fontId="25" fillId="0" borderId="51" xfId="0" applyFont="1" applyBorder="1" applyAlignment="1" applyProtection="1">
      <alignment horizontal="center"/>
      <protection locked="0"/>
    </xf>
    <xf numFmtId="0" fontId="17" fillId="0" borderId="51" xfId="0" applyFont="1" applyBorder="1" applyAlignment="1" applyProtection="1">
      <alignment horizontal="center"/>
      <protection locked="0"/>
    </xf>
    <xf numFmtId="0" fontId="0" fillId="0" borderId="0" xfId="0" applyFont="1" applyProtection="1">
      <protection locked="0"/>
    </xf>
    <xf numFmtId="0" fontId="13" fillId="0" borderId="0" xfId="0" applyFont="1" applyProtection="1">
      <protection locked="0"/>
    </xf>
    <xf numFmtId="0" fontId="28" fillId="0" borderId="14" xfId="0" applyFont="1" applyBorder="1" applyAlignment="1" applyProtection="1">
      <protection locked="0"/>
    </xf>
    <xf numFmtId="0" fontId="17" fillId="0" borderId="14" xfId="0" applyFont="1" applyBorder="1" applyProtection="1">
      <protection locked="0"/>
    </xf>
    <xf numFmtId="0" fontId="17" fillId="0" borderId="0" xfId="0" applyFont="1" applyBorder="1" applyAlignment="1" applyProtection="1">
      <alignment horizontal="center" shrinkToFit="1"/>
      <protection locked="0"/>
    </xf>
    <xf numFmtId="0" fontId="17" fillId="0" borderId="0" xfId="0" applyFont="1" applyAlignment="1" applyProtection="1">
      <alignment shrinkToFit="1"/>
      <protection locked="0"/>
    </xf>
    <xf numFmtId="0" fontId="17" fillId="0" borderId="0" xfId="0" applyFont="1" applyAlignment="1" applyProtection="1">
      <protection locked="0"/>
    </xf>
    <xf numFmtId="176" fontId="25" fillId="0" borderId="0" xfId="0" applyNumberFormat="1" applyFont="1" applyAlignment="1" applyProtection="1">
      <alignment horizontal="left" shrinkToFit="1"/>
      <protection locked="0"/>
    </xf>
    <xf numFmtId="0" fontId="25" fillId="0" borderId="0" xfId="0" applyFont="1" applyAlignment="1" applyProtection="1">
      <protection locked="0"/>
    </xf>
    <xf numFmtId="0" fontId="34" fillId="0" borderId="0" xfId="0" applyFont="1" applyAlignment="1" applyProtection="1">
      <protection locked="0"/>
    </xf>
    <xf numFmtId="0" fontId="35" fillId="0" borderId="0" xfId="0" applyFont="1" applyAlignment="1" applyProtection="1">
      <protection locked="0"/>
    </xf>
    <xf numFmtId="0" fontId="18" fillId="0" borderId="0" xfId="0" applyFont="1" applyProtection="1">
      <protection locked="0"/>
    </xf>
    <xf numFmtId="0" fontId="13" fillId="0" borderId="51" xfId="0" applyFont="1" applyBorder="1" applyAlignment="1" applyProtection="1">
      <alignment horizontal="center" vertical="center" shrinkToFit="1"/>
    </xf>
    <xf numFmtId="0" fontId="13" fillId="0" borderId="51" xfId="0" applyFont="1" applyBorder="1" applyAlignment="1" applyProtection="1">
      <alignment horizontal="lef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38" fontId="13" fillId="0" borderId="0" xfId="0" applyNumberFormat="1" applyFont="1" applyBorder="1" applyAlignment="1" applyProtection="1">
      <alignment horizontal="center" vertical="center"/>
    </xf>
    <xf numFmtId="0" fontId="13" fillId="0" borderId="0" xfId="0" applyFont="1" applyAlignment="1" applyProtection="1">
      <alignment horizontal="center" vertical="center"/>
    </xf>
    <xf numFmtId="0" fontId="13" fillId="0" borderId="14" xfId="0" applyFont="1" applyBorder="1" applyAlignment="1" applyProtection="1">
      <alignment horizontal="center" vertical="center"/>
    </xf>
    <xf numFmtId="0" fontId="13" fillId="0" borderId="14" xfId="0" applyFont="1" applyBorder="1" applyAlignment="1" applyProtection="1">
      <alignment horizontal="left" vertical="center"/>
    </xf>
    <xf numFmtId="38" fontId="13" fillId="0" borderId="14" xfId="0" applyNumberFormat="1" applyFont="1" applyBorder="1" applyAlignment="1" applyProtection="1">
      <alignment horizontal="center" vertical="center"/>
    </xf>
    <xf numFmtId="0" fontId="17" fillId="0" borderId="0" xfId="0" applyFont="1" applyBorder="1" applyAlignment="1" applyProtection="1">
      <alignment horizontal="center"/>
    </xf>
    <xf numFmtId="0" fontId="17" fillId="0" borderId="0" xfId="0" applyFont="1" applyBorder="1" applyAlignment="1" applyProtection="1">
      <alignment horizontal="center" vertical="center"/>
    </xf>
    <xf numFmtId="38" fontId="17" fillId="0" borderId="0" xfId="0" applyNumberFormat="1" applyFont="1" applyBorder="1" applyAlignment="1" applyProtection="1">
      <alignment horizontal="center"/>
    </xf>
    <xf numFmtId="0" fontId="13" fillId="0" borderId="17" xfId="0" applyFont="1" applyBorder="1" applyAlignment="1" applyProtection="1">
      <alignment horizontal="center" vertical="center" shrinkToFit="1"/>
    </xf>
    <xf numFmtId="0" fontId="17" fillId="0" borderId="0" xfId="0" applyFont="1" applyAlignment="1" applyProtection="1">
      <alignment horizontal="left"/>
    </xf>
    <xf numFmtId="0" fontId="13" fillId="0" borderId="0" xfId="0" applyFont="1" applyAlignment="1" applyProtection="1">
      <alignment horizontal="left" vertical="center"/>
    </xf>
    <xf numFmtId="0" fontId="17" fillId="0" borderId="0" xfId="0" applyFont="1" applyAlignment="1" applyProtection="1">
      <alignment horizontal="center"/>
    </xf>
    <xf numFmtId="0" fontId="28" fillId="0" borderId="0" xfId="0" applyFont="1" applyBorder="1" applyAlignment="1" applyProtection="1">
      <alignment horizontal="center"/>
    </xf>
    <xf numFmtId="38" fontId="17" fillId="0" borderId="0" xfId="0" applyNumberFormat="1" applyFont="1" applyBorder="1" applyAlignment="1" applyProtection="1">
      <alignment horizontal="center" vertical="center"/>
    </xf>
    <xf numFmtId="0" fontId="28" fillId="0" borderId="14" xfId="0" applyFont="1" applyBorder="1" applyAlignment="1" applyProtection="1">
      <alignment horizontal="center" shrinkToFit="1"/>
    </xf>
    <xf numFmtId="38" fontId="17" fillId="0" borderId="14" xfId="0" applyNumberFormat="1" applyFont="1" applyBorder="1" applyAlignment="1" applyProtection="1">
      <alignment horizontal="center"/>
    </xf>
    <xf numFmtId="0" fontId="4" fillId="12" borderId="49" xfId="0"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38" fontId="36" fillId="0" borderId="14" xfId="1" applyFont="1" applyBorder="1" applyAlignment="1" applyProtection="1">
      <protection locked="0"/>
    </xf>
    <xf numFmtId="0" fontId="0" fillId="3" borderId="3"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3" borderId="4" xfId="0" applyFill="1" applyBorder="1" applyAlignment="1" applyProtection="1">
      <alignment horizontal="center" vertical="center"/>
      <protection locked="0"/>
    </xf>
    <xf numFmtId="0" fontId="0" fillId="3" borderId="55" xfId="0" applyFill="1" applyBorder="1" applyAlignment="1" applyProtection="1">
      <alignment horizontal="center" vertical="center"/>
      <protection locked="0"/>
    </xf>
    <xf numFmtId="0" fontId="0" fillId="0" borderId="0" xfId="0" applyAlignment="1" applyProtection="1">
      <alignment horizontal="right"/>
      <protection locked="0"/>
    </xf>
    <xf numFmtId="0" fontId="4" fillId="0" borderId="0" xfId="0" applyFont="1" applyBorder="1" applyAlignment="1" applyProtection="1">
      <alignment horizontal="right" vertical="center"/>
      <protection locked="0"/>
    </xf>
    <xf numFmtId="0" fontId="0" fillId="0" borderId="13" xfId="0" applyBorder="1" applyAlignment="1" applyProtection="1">
      <alignment vertical="center" shrinkToFit="1"/>
      <protection locked="0"/>
    </xf>
    <xf numFmtId="0" fontId="0" fillId="0" borderId="9" xfId="0" applyFont="1" applyBorder="1" applyAlignment="1" applyProtection="1">
      <alignment horizontal="left" vertical="center" shrinkToFit="1"/>
      <protection locked="0"/>
    </xf>
    <xf numFmtId="0" fontId="0" fillId="0" borderId="8" xfId="0" applyFont="1" applyBorder="1" applyAlignment="1" applyProtection="1">
      <alignment horizontal="left" vertical="center" shrinkToFit="1"/>
      <protection locked="0"/>
    </xf>
    <xf numFmtId="38" fontId="0" fillId="0" borderId="6" xfId="1" applyFont="1" applyBorder="1" applyAlignment="1" applyProtection="1">
      <alignment horizontal="center" vertical="center"/>
      <protection locked="0"/>
    </xf>
    <xf numFmtId="0" fontId="0" fillId="0" borderId="7" xfId="0" applyBorder="1" applyAlignment="1" applyProtection="1">
      <alignment vertical="center"/>
      <protection locked="0"/>
    </xf>
    <xf numFmtId="0" fontId="5" fillId="0" borderId="0" xfId="0" applyFont="1" applyProtection="1">
      <protection locked="0"/>
    </xf>
    <xf numFmtId="38" fontId="0" fillId="0" borderId="0" xfId="1" applyFont="1" applyProtection="1">
      <protection locked="0"/>
    </xf>
    <xf numFmtId="0" fontId="0" fillId="0" borderId="0" xfId="0" applyProtection="1"/>
    <xf numFmtId="0" fontId="4" fillId="0" borderId="0" xfId="0" applyFont="1" applyBorder="1" applyAlignment="1" applyProtection="1">
      <alignment vertical="center"/>
    </xf>
    <xf numFmtId="0" fontId="4" fillId="0" borderId="0" xfId="0" applyFont="1" applyBorder="1" applyAlignment="1" applyProtection="1">
      <alignment horizontal="right" vertical="center"/>
    </xf>
    <xf numFmtId="0" fontId="4" fillId="11" borderId="0" xfId="0" applyFont="1" applyFill="1" applyBorder="1" applyAlignment="1" applyProtection="1">
      <alignment horizontal="center" vertical="center"/>
    </xf>
    <xf numFmtId="0" fontId="4" fillId="11" borderId="0" xfId="0" applyFont="1" applyFill="1" applyBorder="1" applyAlignment="1" applyProtection="1">
      <alignment vertical="center"/>
    </xf>
    <xf numFmtId="0" fontId="0" fillId="0" borderId="0" xfId="0" applyFont="1" applyBorder="1" applyProtection="1"/>
    <xf numFmtId="38" fontId="1" fillId="10" borderId="7" xfId="1" applyFill="1" applyBorder="1" applyAlignment="1" applyProtection="1">
      <alignment horizontal="right" vertical="center"/>
    </xf>
    <xf numFmtId="0" fontId="17" fillId="0" borderId="58" xfId="0" applyFont="1" applyBorder="1" applyProtection="1">
      <protection locked="0"/>
    </xf>
    <xf numFmtId="0" fontId="13" fillId="0" borderId="56" xfId="0" applyFont="1" applyBorder="1" applyAlignment="1" applyProtection="1">
      <alignment horizontal="center" vertical="center" shrinkToFit="1"/>
    </xf>
    <xf numFmtId="0" fontId="13" fillId="0" borderId="56" xfId="0" applyFont="1" applyBorder="1" applyAlignment="1" applyProtection="1">
      <alignment horizontal="left" vertical="center"/>
    </xf>
    <xf numFmtId="0" fontId="13" fillId="0" borderId="56" xfId="0" applyFont="1" applyBorder="1" applyAlignment="1" applyProtection="1">
      <alignment horizontal="left" vertical="center"/>
      <protection locked="0"/>
    </xf>
    <xf numFmtId="0" fontId="13" fillId="0" borderId="59" xfId="0" applyFont="1" applyBorder="1" applyAlignment="1" applyProtection="1">
      <alignment horizontal="left" vertical="center"/>
      <protection locked="0"/>
    </xf>
    <xf numFmtId="0" fontId="17" fillId="0" borderId="60" xfId="0" applyFont="1" applyBorder="1" applyProtection="1">
      <protection locked="0"/>
    </xf>
    <xf numFmtId="0" fontId="28" fillId="0" borderId="57" xfId="0" applyFont="1" applyBorder="1" applyAlignment="1" applyProtection="1">
      <protection locked="0"/>
    </xf>
    <xf numFmtId="0" fontId="28" fillId="0" borderId="57" xfId="0" applyFont="1" applyBorder="1" applyAlignment="1" applyProtection="1">
      <alignment horizontal="left"/>
      <protection locked="0"/>
    </xf>
    <xf numFmtId="0" fontId="13" fillId="0" borderId="57" xfId="0" applyFont="1" applyBorder="1" applyAlignment="1" applyProtection="1">
      <alignment horizontal="center" vertical="center" shrinkToFit="1"/>
    </xf>
    <xf numFmtId="0" fontId="13" fillId="0" borderId="57" xfId="0" applyFont="1" applyBorder="1" applyAlignment="1" applyProtection="1">
      <alignment horizontal="left" vertical="center"/>
    </xf>
    <xf numFmtId="0" fontId="13" fillId="0" borderId="57" xfId="0" applyFont="1" applyBorder="1" applyAlignment="1" applyProtection="1">
      <alignment horizontal="left" vertical="center"/>
      <protection locked="0"/>
    </xf>
    <xf numFmtId="0" fontId="13" fillId="0" borderId="61" xfId="0" applyFont="1" applyBorder="1" applyAlignment="1" applyProtection="1">
      <alignment horizontal="left" vertical="center"/>
      <protection locked="0"/>
    </xf>
    <xf numFmtId="0" fontId="13" fillId="0" borderId="57" xfId="0" applyFont="1" applyBorder="1" applyAlignment="1" applyProtection="1">
      <protection locked="0"/>
    </xf>
    <xf numFmtId="38" fontId="17" fillId="0" borderId="56" xfId="0" applyNumberFormat="1" applyFont="1" applyBorder="1" applyAlignment="1" applyProtection="1">
      <alignment horizontal="center"/>
    </xf>
    <xf numFmtId="0" fontId="13" fillId="0" borderId="58" xfId="0" applyFont="1"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protection locked="0"/>
    </xf>
    <xf numFmtId="0" fontId="8" fillId="0" borderId="14" xfId="0" applyFont="1" applyBorder="1" applyAlignment="1" applyProtection="1">
      <alignment vertical="center"/>
      <protection locked="0"/>
    </xf>
    <xf numFmtId="0" fontId="16" fillId="0" borderId="14" xfId="0" applyFont="1" applyBorder="1" applyAlignment="1" applyProtection="1">
      <protection locked="0"/>
    </xf>
    <xf numFmtId="0" fontId="4" fillId="0" borderId="14" xfId="0" applyFont="1" applyBorder="1" applyAlignment="1" applyProtection="1">
      <protection locked="0"/>
    </xf>
    <xf numFmtId="0" fontId="0" fillId="0" borderId="0" xfId="0" applyAlignment="1" applyProtection="1">
      <alignment horizontal="center"/>
      <protection locked="0"/>
    </xf>
    <xf numFmtId="0" fontId="0" fillId="0" borderId="8" xfId="0" applyBorder="1" applyAlignment="1" applyProtection="1">
      <alignment vertical="center"/>
      <protection locked="0"/>
    </xf>
    <xf numFmtId="176" fontId="0" fillId="0" borderId="8" xfId="0" applyNumberForma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8" xfId="0" applyBorder="1" applyAlignment="1" applyProtection="1">
      <alignment horizontal="center" vertical="center" shrinkToFit="1"/>
      <protection locked="0"/>
    </xf>
    <xf numFmtId="0" fontId="0" fillId="0" borderId="8" xfId="0" applyBorder="1" applyAlignment="1" applyProtection="1">
      <alignment vertical="center" shrinkToFit="1"/>
      <protection locked="0"/>
    </xf>
    <xf numFmtId="49" fontId="4" fillId="0" borderId="1" xfId="0" applyNumberFormat="1" applyFont="1" applyBorder="1" applyAlignment="1" applyProtection="1">
      <alignment vertical="center" wrapText="1"/>
      <protection locked="0"/>
    </xf>
    <xf numFmtId="38" fontId="0" fillId="0" borderId="8" xfId="1" applyFont="1" applyBorder="1" applyAlignment="1" applyProtection="1">
      <alignment horizontal="right" vertical="center"/>
      <protection locked="0"/>
    </xf>
    <xf numFmtId="0" fontId="4" fillId="0" borderId="8"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38" fontId="1" fillId="0" borderId="6" xfId="1" applyBorder="1" applyAlignment="1" applyProtection="1">
      <alignment vertical="center"/>
      <protection locked="0"/>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0" borderId="1" xfId="0" applyBorder="1" applyAlignment="1" applyProtection="1">
      <alignment vertical="center"/>
      <protection locked="0"/>
    </xf>
    <xf numFmtId="176"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38" fontId="0" fillId="0" borderId="1" xfId="1" applyFont="1" applyBorder="1" applyAlignment="1" applyProtection="1">
      <alignment horizontal="right" vertical="center"/>
      <protection locked="0"/>
    </xf>
    <xf numFmtId="0" fontId="4" fillId="0" borderId="1" xfId="0" applyNumberFormat="1" applyFont="1" applyBorder="1" applyAlignment="1" applyProtection="1">
      <alignment horizontal="right" vertical="center"/>
      <protection locked="0"/>
    </xf>
    <xf numFmtId="38" fontId="0" fillId="0" borderId="7"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38" fontId="0" fillId="0" borderId="20" xfId="1" applyFont="1" applyBorder="1" applyAlignment="1" applyProtection="1">
      <alignment horizontal="right" vertical="center"/>
      <protection locked="0"/>
    </xf>
    <xf numFmtId="0" fontId="3" fillId="0" borderId="2" xfId="0" applyFont="1" applyBorder="1" applyAlignment="1" applyProtection="1">
      <alignment horizontal="center" vertical="center"/>
      <protection locked="0"/>
    </xf>
    <xf numFmtId="0" fontId="0" fillId="0" borderId="2" xfId="0" applyBorder="1" applyAlignment="1" applyProtection="1">
      <alignment vertical="center"/>
      <protection locked="0"/>
    </xf>
    <xf numFmtId="38" fontId="4" fillId="0" borderId="0" xfId="1" applyFont="1" applyProtection="1">
      <protection locked="0"/>
    </xf>
    <xf numFmtId="0" fontId="0" fillId="0" borderId="8" xfId="0" applyBorder="1" applyAlignment="1" applyProtection="1">
      <alignment horizontal="center" vertical="center" wrapText="1" shrinkToFit="1"/>
      <protection locked="0"/>
    </xf>
    <xf numFmtId="0" fontId="0" fillId="0" borderId="9"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20" xfId="0" applyBorder="1" applyAlignment="1" applyProtection="1">
      <alignment horizontal="center" vertical="center" wrapText="1" shrinkToFit="1"/>
      <protection locked="0"/>
    </xf>
    <xf numFmtId="0" fontId="0" fillId="0" borderId="20" xfId="0" applyBorder="1" applyAlignment="1" applyProtection="1">
      <alignment horizontal="left" vertical="center" shrinkToFit="1"/>
      <protection locked="0"/>
    </xf>
    <xf numFmtId="38" fontId="0" fillId="0" borderId="0" xfId="0" applyNumberFormat="1" applyAlignment="1" applyProtection="1">
      <alignment horizontal="right"/>
      <protection locked="0"/>
    </xf>
    <xf numFmtId="0" fontId="20" fillId="0" borderId="0" xfId="0" applyFont="1" applyProtection="1">
      <protection locked="0"/>
    </xf>
    <xf numFmtId="176" fontId="13" fillId="0" borderId="0" xfId="0" applyNumberFormat="1" applyFont="1" applyAlignment="1" applyProtection="1">
      <alignment horizontal="left"/>
      <protection locked="0"/>
    </xf>
    <xf numFmtId="0" fontId="13" fillId="0" borderId="0" xfId="0" applyFont="1" applyAlignment="1" applyProtection="1">
      <alignment horizontal="left"/>
      <protection locked="0"/>
    </xf>
    <xf numFmtId="0" fontId="13" fillId="0" borderId="14" xfId="0" applyFont="1" applyBorder="1" applyAlignment="1" applyProtection="1">
      <alignment vertical="center"/>
      <protection locked="0"/>
    </xf>
    <xf numFmtId="0" fontId="33" fillId="0" borderId="0" xfId="0" applyFont="1" applyAlignment="1" applyProtection="1">
      <alignment horizontal="right" vertical="center"/>
      <protection locked="0"/>
    </xf>
    <xf numFmtId="38" fontId="15" fillId="0" borderId="0" xfId="0" applyNumberFormat="1" applyFont="1" applyAlignment="1" applyProtection="1">
      <alignment horizontal="right" vertical="center"/>
      <protection locked="0"/>
    </xf>
    <xf numFmtId="0" fontId="13" fillId="0" borderId="51" xfId="0" applyFont="1" applyBorder="1" applyAlignment="1" applyProtection="1">
      <alignment shrinkToFit="1"/>
      <protection locked="0"/>
    </xf>
    <xf numFmtId="0" fontId="28" fillId="0" borderId="17" xfId="0" applyFont="1" applyBorder="1" applyProtection="1">
      <protection locked="0"/>
    </xf>
    <xf numFmtId="0" fontId="13" fillId="0" borderId="17" xfId="0" applyFont="1" applyBorder="1" applyProtection="1">
      <protection locked="0"/>
    </xf>
    <xf numFmtId="0" fontId="28" fillId="0" borderId="51" xfId="0" applyFont="1" applyBorder="1" applyAlignment="1" applyProtection="1">
      <alignment shrinkToFit="1"/>
      <protection locked="0"/>
    </xf>
    <xf numFmtId="0" fontId="28" fillId="0" borderId="0" xfId="0" applyFont="1" applyProtection="1">
      <protection locked="0"/>
    </xf>
    <xf numFmtId="176" fontId="28" fillId="0" borderId="0" xfId="0" applyNumberFormat="1" applyFont="1" applyAlignment="1" applyProtection="1">
      <alignment shrinkToFit="1"/>
      <protection locked="0"/>
    </xf>
    <xf numFmtId="0" fontId="14" fillId="0" borderId="0" xfId="0" applyFont="1" applyAlignment="1" applyProtection="1">
      <alignment horizontal="left" vertical="center" shrinkToFit="1"/>
      <protection locked="0"/>
    </xf>
    <xf numFmtId="0" fontId="0" fillId="10" borderId="12" xfId="0" applyFill="1" applyBorder="1" applyAlignment="1" applyProtection="1">
      <alignment vertical="center"/>
    </xf>
    <xf numFmtId="0" fontId="4" fillId="11" borderId="0" xfId="0" applyNumberFormat="1" applyFont="1" applyFill="1" applyBorder="1" applyAlignment="1" applyProtection="1">
      <alignment horizontal="center" vertical="center"/>
    </xf>
    <xf numFmtId="0" fontId="0" fillId="11" borderId="0" xfId="0" applyFont="1" applyFill="1" applyAlignment="1" applyProtection="1">
      <alignment horizontal="center" vertical="center"/>
    </xf>
    <xf numFmtId="0" fontId="0" fillId="0" borderId="0" xfId="0" applyAlignment="1" applyProtection="1">
      <alignment horizontal="center"/>
    </xf>
    <xf numFmtId="0" fontId="0" fillId="11" borderId="0" xfId="0" applyFill="1" applyAlignment="1" applyProtection="1">
      <alignment horizontal="center"/>
    </xf>
    <xf numFmtId="0" fontId="0" fillId="10" borderId="1" xfId="0" applyFill="1" applyBorder="1" applyAlignment="1" applyProtection="1">
      <alignment horizontal="right" vertical="center"/>
    </xf>
    <xf numFmtId="0" fontId="3" fillId="0" borderId="0" xfId="0" applyFont="1" applyBorder="1" applyAlignment="1" applyProtection="1">
      <alignment horizontal="center" vertical="center"/>
    </xf>
    <xf numFmtId="0" fontId="0" fillId="11" borderId="0" xfId="0" applyFont="1" applyFill="1" applyBorder="1" applyProtection="1"/>
    <xf numFmtId="0" fontId="0" fillId="10" borderId="8" xfId="0" applyFill="1" applyBorder="1" applyAlignment="1" applyProtection="1">
      <alignment horizontal="right" vertical="center"/>
    </xf>
    <xf numFmtId="38" fontId="13" fillId="0" borderId="0" xfId="0" applyNumberFormat="1" applyFont="1" applyAlignment="1" applyProtection="1">
      <alignment horizontal="center" vertical="center"/>
    </xf>
    <xf numFmtId="0" fontId="13" fillId="0" borderId="51" xfId="0" applyFont="1" applyBorder="1" applyAlignment="1" applyProtection="1">
      <alignment horizontal="center" vertical="center"/>
    </xf>
    <xf numFmtId="0" fontId="17" fillId="0" borderId="0" xfId="0" applyFont="1" applyAlignment="1" applyProtection="1">
      <alignment horizontal="center" vertical="center"/>
    </xf>
    <xf numFmtId="38" fontId="17" fillId="0" borderId="0" xfId="0" applyNumberFormat="1" applyFont="1" applyAlignment="1" applyProtection="1">
      <alignment horizontal="center"/>
    </xf>
    <xf numFmtId="0" fontId="13" fillId="0" borderId="17" xfId="0" applyFont="1" applyBorder="1" applyAlignment="1" applyProtection="1">
      <alignment horizontal="center" vertical="center"/>
    </xf>
    <xf numFmtId="0" fontId="28" fillId="0" borderId="0" xfId="0" applyFont="1" applyAlignment="1" applyProtection="1">
      <alignment horizontal="center"/>
    </xf>
    <xf numFmtId="38" fontId="17" fillId="0" borderId="0" xfId="0" applyNumberFormat="1" applyFont="1" applyAlignment="1" applyProtection="1">
      <alignment horizontal="center" vertical="center"/>
    </xf>
    <xf numFmtId="0" fontId="4" fillId="0" borderId="20" xfId="0" applyNumberFormat="1" applyFont="1" applyBorder="1" applyAlignment="1" applyProtection="1">
      <alignment horizontal="right" vertical="center"/>
      <protection locked="0"/>
    </xf>
    <xf numFmtId="0" fontId="13" fillId="0" borderId="0" xfId="0" applyFont="1" applyAlignment="1" applyProtection="1">
      <alignment horizontal="center" vertical="center"/>
      <protection locked="0"/>
    </xf>
    <xf numFmtId="0" fontId="40" fillId="0" borderId="0" xfId="0" applyFont="1" applyProtection="1">
      <protection locked="0"/>
    </xf>
    <xf numFmtId="0" fontId="12" fillId="0" borderId="2" xfId="0" applyFont="1" applyFill="1" applyBorder="1" applyAlignment="1">
      <alignment vertical="center" shrinkToFit="1"/>
    </xf>
    <xf numFmtId="0" fontId="4" fillId="0" borderId="60" xfId="0" applyFont="1" applyBorder="1" applyAlignment="1">
      <alignment vertical="center" shrinkToFit="1"/>
    </xf>
    <xf numFmtId="0" fontId="4" fillId="0" borderId="60" xfId="0" applyFont="1" applyBorder="1" applyAlignment="1">
      <alignment horizontal="left" vertical="center" shrinkToFit="1"/>
    </xf>
    <xf numFmtId="0" fontId="4" fillId="0" borderId="8" xfId="0" applyFont="1" applyFill="1" applyBorder="1" applyAlignment="1">
      <alignment vertical="center"/>
    </xf>
    <xf numFmtId="0" fontId="0" fillId="0" borderId="61" xfId="0" applyBorder="1"/>
    <xf numFmtId="0" fontId="0" fillId="0" borderId="61" xfId="0" applyBorder="1" applyAlignment="1">
      <alignment vertical="center" shrinkToFit="1"/>
    </xf>
    <xf numFmtId="0" fontId="10" fillId="9" borderId="61" xfId="0" applyFont="1" applyFill="1" applyBorder="1"/>
    <xf numFmtId="0" fontId="0" fillId="9" borderId="61" xfId="0" applyFill="1" applyBorder="1"/>
    <xf numFmtId="0" fontId="10" fillId="0" borderId="61" xfId="0" applyFont="1" applyBorder="1"/>
    <xf numFmtId="0" fontId="0" fillId="0" borderId="39" xfId="0" applyFill="1" applyBorder="1" applyAlignment="1">
      <alignment horizontal="center"/>
    </xf>
    <xf numFmtId="0" fontId="0" fillId="0" borderId="40" xfId="0" applyFill="1" applyBorder="1" applyAlignment="1">
      <alignment horizontal="center"/>
    </xf>
    <xf numFmtId="0" fontId="0" fillId="0" borderId="19" xfId="0" applyFill="1" applyBorder="1" applyAlignment="1">
      <alignment horizontal="center"/>
    </xf>
    <xf numFmtId="0" fontId="41" fillId="0" borderId="39" xfId="0" quotePrefix="1" applyNumberFormat="1" applyFont="1" applyFill="1" applyBorder="1" applyAlignment="1">
      <alignment horizontal="center" shrinkToFit="1"/>
    </xf>
    <xf numFmtId="0" fontId="41" fillId="0" borderId="20" xfId="0" quotePrefix="1" applyNumberFormat="1" applyFont="1" applyFill="1" applyBorder="1" applyAlignment="1">
      <alignment horizontal="left" shrinkToFit="1"/>
    </xf>
    <xf numFmtId="0" fontId="41" fillId="0" borderId="40" xfId="0" quotePrefix="1" applyNumberFormat="1" applyFont="1" applyFill="1" applyBorder="1" applyAlignment="1">
      <alignment horizontal="center" shrinkToFit="1"/>
    </xf>
    <xf numFmtId="0" fontId="0" fillId="0" borderId="63" xfId="0" applyBorder="1" applyAlignment="1">
      <alignment horizontal="center"/>
    </xf>
    <xf numFmtId="0" fontId="0" fillId="0" borderId="18" xfId="0" applyBorder="1" applyAlignment="1">
      <alignment horizontal="center"/>
    </xf>
    <xf numFmtId="0" fontId="0" fillId="0" borderId="64" xfId="0" applyBorder="1" applyAlignment="1">
      <alignment horizontal="center"/>
    </xf>
    <xf numFmtId="0" fontId="0" fillId="0" borderId="25" xfId="0" applyBorder="1" applyAlignment="1">
      <alignment horizontal="center"/>
    </xf>
    <xf numFmtId="0" fontId="0" fillId="0" borderId="11" xfId="0" applyBorder="1" applyAlignment="1">
      <alignment horizontal="center"/>
    </xf>
    <xf numFmtId="0" fontId="0" fillId="0" borderId="43" xfId="0" applyFill="1" applyBorder="1" applyAlignment="1">
      <alignment horizontal="center"/>
    </xf>
    <xf numFmtId="0" fontId="0" fillId="0" borderId="47" xfId="0" applyBorder="1" applyAlignment="1">
      <alignment horizontal="center"/>
    </xf>
    <xf numFmtId="0" fontId="0" fillId="0" borderId="53" xfId="0" applyBorder="1"/>
    <xf numFmtId="176" fontId="35" fillId="0" borderId="0" xfId="0" applyNumberFormat="1" applyFont="1" applyAlignment="1" applyProtection="1">
      <alignment horizontal="center"/>
    </xf>
    <xf numFmtId="0" fontId="0" fillId="0" borderId="52" xfId="0" applyBorder="1" applyProtection="1">
      <protection locked="0"/>
    </xf>
    <xf numFmtId="0" fontId="4" fillId="0" borderId="52" xfId="0" applyFont="1" applyBorder="1" applyAlignment="1" applyProtection="1">
      <alignment vertical="center"/>
      <protection locked="0"/>
    </xf>
    <xf numFmtId="0" fontId="0" fillId="0" borderId="2" xfId="0" applyBorder="1" applyAlignment="1">
      <alignment vertical="center" wrapText="1"/>
    </xf>
    <xf numFmtId="0" fontId="12" fillId="0" borderId="8" xfId="0" applyFont="1" applyBorder="1" applyAlignment="1">
      <alignment vertical="center" shrinkToFit="1"/>
    </xf>
    <xf numFmtId="0" fontId="0" fillId="0" borderId="8" xfId="0" applyFont="1" applyBorder="1" applyAlignment="1">
      <alignment vertical="center" shrinkToFit="1"/>
    </xf>
    <xf numFmtId="0" fontId="0" fillId="0" borderId="8" xfId="0" applyFont="1" applyBorder="1" applyAlignment="1">
      <alignment vertical="center"/>
    </xf>
    <xf numFmtId="0" fontId="0" fillId="5" borderId="8" xfId="0" applyFont="1" applyFill="1" applyBorder="1" applyAlignment="1">
      <alignment vertical="center" shrinkToFit="1"/>
    </xf>
    <xf numFmtId="176" fontId="13" fillId="10" borderId="43" xfId="0" applyNumberFormat="1" applyFont="1" applyFill="1" applyBorder="1" applyAlignment="1" applyProtection="1">
      <alignment horizontal="center" vertical="center"/>
    </xf>
    <xf numFmtId="176" fontId="13" fillId="10" borderId="14" xfId="0" applyNumberFormat="1" applyFont="1" applyFill="1" applyBorder="1" applyAlignment="1" applyProtection="1">
      <alignment horizontal="center" vertical="center"/>
    </xf>
    <xf numFmtId="176" fontId="13" fillId="0" borderId="0" xfId="0" applyNumberFormat="1" applyFont="1" applyBorder="1" applyAlignment="1" applyProtection="1">
      <alignment horizontal="center" vertical="center"/>
    </xf>
    <xf numFmtId="176" fontId="17" fillId="10" borderId="43" xfId="0" applyNumberFormat="1" applyFont="1" applyFill="1" applyBorder="1" applyAlignment="1" applyProtection="1">
      <alignment horizontal="center" vertical="center"/>
    </xf>
    <xf numFmtId="176" fontId="17" fillId="10" borderId="57" xfId="0" applyNumberFormat="1" applyFont="1" applyFill="1" applyBorder="1" applyAlignment="1" applyProtection="1">
      <alignment horizontal="center" vertical="center"/>
    </xf>
    <xf numFmtId="176" fontId="17" fillId="0" borderId="0" xfId="0" applyNumberFormat="1" applyFont="1" applyProtection="1"/>
    <xf numFmtId="176" fontId="13" fillId="0" borderId="0" xfId="0" applyNumberFormat="1" applyFont="1" applyAlignment="1" applyProtection="1">
      <alignment horizontal="center" vertical="center"/>
    </xf>
    <xf numFmtId="176" fontId="17" fillId="10" borderId="43" xfId="0" applyNumberFormat="1" applyFont="1" applyFill="1" applyBorder="1" applyAlignment="1" applyProtection="1">
      <alignment horizontal="center"/>
    </xf>
    <xf numFmtId="176" fontId="17" fillId="0" borderId="0" xfId="0" applyNumberFormat="1" applyFont="1" applyAlignment="1" applyProtection="1">
      <alignment horizontal="center"/>
    </xf>
    <xf numFmtId="0" fontId="13" fillId="0" borderId="0" xfId="0" applyFont="1" applyAlignment="1" applyProtection="1">
      <alignment horizontal="left" vertical="center"/>
      <protection locked="0"/>
    </xf>
    <xf numFmtId="0" fontId="0" fillId="0" borderId="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10" borderId="8" xfId="0" applyNumberFormat="1" applyFill="1" applyBorder="1" applyAlignment="1" applyProtection="1">
      <alignment horizontal="right" vertical="center"/>
    </xf>
    <xf numFmtId="38" fontId="1" fillId="10" borderId="2" xfId="1" applyFill="1" applyBorder="1" applyAlignment="1" applyProtection="1">
      <alignment horizontal="right" vertical="center"/>
    </xf>
    <xf numFmtId="0" fontId="0" fillId="5" borderId="61" xfId="0" applyFill="1" applyBorder="1" applyAlignment="1">
      <alignment vertical="center"/>
    </xf>
    <xf numFmtId="0" fontId="0" fillId="0" borderId="0" xfId="0" applyFont="1" applyAlignment="1">
      <alignment vertical="center"/>
    </xf>
    <xf numFmtId="0" fontId="0" fillId="0" borderId="61" xfId="0" applyBorder="1" applyAlignment="1">
      <alignment vertical="center"/>
    </xf>
    <xf numFmtId="0" fontId="0" fillId="5" borderId="61" xfId="0" applyFill="1" applyBorder="1" applyAlignment="1">
      <alignment vertical="center" wrapText="1"/>
    </xf>
    <xf numFmtId="0" fontId="0" fillId="0" borderId="61" xfId="0" applyBorder="1" applyAlignment="1">
      <alignment horizontal="left" vertical="center"/>
    </xf>
    <xf numFmtId="0" fontId="4" fillId="0" borderId="61" xfId="0" applyFont="1" applyBorder="1" applyAlignment="1">
      <alignment vertical="center"/>
    </xf>
    <xf numFmtId="0" fontId="0" fillId="5" borderId="61" xfId="3" applyFont="1" applyFill="1" applyBorder="1" applyAlignment="1">
      <alignment vertical="center" wrapText="1" shrinkToFit="1"/>
    </xf>
    <xf numFmtId="0" fontId="0" fillId="0" borderId="8" xfId="0" applyBorder="1" applyAlignment="1">
      <alignment shrinkToFit="1"/>
    </xf>
    <xf numFmtId="0" fontId="0" fillId="0" borderId="38" xfId="0" applyFont="1" applyFill="1" applyBorder="1" applyAlignment="1">
      <alignment vertical="center"/>
    </xf>
    <xf numFmtId="0" fontId="0" fillId="0" borderId="37" xfId="0" applyFont="1" applyBorder="1" applyAlignment="1">
      <alignment vertical="center" shrinkToFit="1"/>
    </xf>
    <xf numFmtId="0" fontId="0" fillId="0" borderId="41" xfId="0" applyFont="1" applyFill="1" applyBorder="1" applyAlignment="1">
      <alignment vertical="center"/>
    </xf>
    <xf numFmtId="0" fontId="0" fillId="0" borderId="52" xfId="0" applyFont="1" applyBorder="1" applyAlignment="1">
      <alignment vertical="center" shrinkToFit="1"/>
    </xf>
    <xf numFmtId="0" fontId="18" fillId="0" borderId="8" xfId="0" applyFont="1" applyBorder="1" applyAlignment="1">
      <alignment vertical="center"/>
    </xf>
    <xf numFmtId="0" fontId="0" fillId="0" borderId="65" xfId="0" applyFont="1" applyFill="1" applyBorder="1" applyAlignment="1">
      <alignment horizontal="left" vertical="center" shrinkToFit="1"/>
    </xf>
    <xf numFmtId="49" fontId="0" fillId="0" borderId="61" xfId="0" quotePrefix="1" applyNumberFormat="1" applyFont="1" applyBorder="1" applyAlignment="1">
      <alignment vertical="center"/>
    </xf>
    <xf numFmtId="0" fontId="0" fillId="0" borderId="61" xfId="0" applyFont="1" applyBorder="1" applyAlignment="1">
      <alignment vertical="center"/>
    </xf>
    <xf numFmtId="0" fontId="10" fillId="0" borderId="41" xfId="0" applyFont="1" applyBorder="1" applyAlignment="1">
      <alignment vertical="center"/>
    </xf>
    <xf numFmtId="0" fontId="4" fillId="0" borderId="61" xfId="0" applyFont="1" applyBorder="1" applyAlignment="1">
      <alignment vertical="center" shrinkToFit="1"/>
    </xf>
    <xf numFmtId="0" fontId="1" fillId="8" borderId="29" xfId="0" applyFont="1" applyFill="1" applyBorder="1" applyAlignment="1">
      <alignment horizontal="center" vertical="center" wrapText="1"/>
    </xf>
    <xf numFmtId="0" fontId="1" fillId="8" borderId="62" xfId="0" applyFont="1" applyFill="1" applyBorder="1" applyAlignment="1">
      <alignment horizontal="center" vertical="center" wrapText="1"/>
    </xf>
    <xf numFmtId="0" fontId="0" fillId="0" borderId="67" xfId="0" applyBorder="1" applyAlignment="1">
      <alignment horizontal="left" vertical="center"/>
    </xf>
    <xf numFmtId="0" fontId="0" fillId="0" borderId="67" xfId="0" applyBorder="1" applyAlignment="1">
      <alignment vertical="center" shrinkToFit="1"/>
    </xf>
    <xf numFmtId="0" fontId="0" fillId="0" borderId="67" xfId="0" applyBorder="1" applyAlignment="1">
      <alignment vertical="center"/>
    </xf>
    <xf numFmtId="0" fontId="0" fillId="0" borderId="61" xfId="0" applyBorder="1" applyAlignment="1">
      <alignment vertical="center" wrapText="1"/>
    </xf>
    <xf numFmtId="0" fontId="5" fillId="0" borderId="69" xfId="0" applyFont="1" applyBorder="1" applyAlignment="1">
      <alignment vertical="center" wrapText="1" shrinkToFit="1"/>
    </xf>
    <xf numFmtId="0" fontId="4" fillId="5" borderId="61" xfId="0" applyFont="1" applyFill="1" applyBorder="1" applyAlignment="1">
      <alignment vertical="center" wrapText="1" shrinkToFit="1"/>
    </xf>
    <xf numFmtId="0" fontId="0" fillId="0" borderId="69" xfId="0" applyBorder="1" applyAlignment="1">
      <alignment horizontal="left" vertical="center" wrapText="1"/>
    </xf>
    <xf numFmtId="0" fontId="0" fillId="0" borderId="69" xfId="0" applyBorder="1" applyAlignment="1">
      <alignment horizontal="left" vertical="center"/>
    </xf>
    <xf numFmtId="0" fontId="0" fillId="6" borderId="61" xfId="0" applyFill="1" applyBorder="1" applyAlignment="1">
      <alignment vertical="center" shrinkToFit="1"/>
    </xf>
    <xf numFmtId="0" fontId="0" fillId="0" borderId="69" xfId="0" applyBorder="1" applyAlignment="1">
      <alignment vertical="center" shrinkToFit="1"/>
    </xf>
    <xf numFmtId="0" fontId="0" fillId="0" borderId="69" xfId="0" applyBorder="1" applyAlignment="1">
      <alignment vertical="center" wrapText="1"/>
    </xf>
    <xf numFmtId="0" fontId="0" fillId="0" borderId="70" xfId="0" applyBorder="1" applyAlignment="1">
      <alignment horizontal="left" vertical="center" wrapText="1"/>
    </xf>
    <xf numFmtId="0" fontId="0" fillId="0" borderId="69" xfId="0" applyBorder="1" applyAlignment="1">
      <alignment vertical="center"/>
    </xf>
    <xf numFmtId="0" fontId="0" fillId="5" borderId="61" xfId="0" applyFill="1" applyBorder="1" applyAlignment="1">
      <alignment vertical="center" shrinkToFit="1"/>
    </xf>
    <xf numFmtId="0" fontId="0" fillId="0" borderId="71" xfId="0" applyBorder="1" applyAlignment="1">
      <alignment vertical="center" shrinkToFit="1"/>
    </xf>
    <xf numFmtId="0" fontId="0" fillId="0" borderId="71" xfId="0" applyBorder="1" applyAlignment="1">
      <alignment vertical="center" wrapText="1"/>
    </xf>
    <xf numFmtId="0" fontId="0" fillId="0" borderId="1" xfId="0" applyFill="1" applyBorder="1" applyAlignment="1">
      <alignment horizontal="center" vertical="center"/>
    </xf>
    <xf numFmtId="0" fontId="0" fillId="0" borderId="64" xfId="0" applyBorder="1" applyAlignment="1">
      <alignment vertical="center" shrinkToFit="1"/>
    </xf>
    <xf numFmtId="0" fontId="0" fillId="0" borderId="67" xfId="0" applyFill="1" applyBorder="1" applyAlignment="1">
      <alignment vertical="center"/>
    </xf>
    <xf numFmtId="0" fontId="0" fillId="0" borderId="69" xfId="0" applyFill="1" applyBorder="1" applyAlignment="1">
      <alignment vertical="center"/>
    </xf>
    <xf numFmtId="0" fontId="0" fillId="0" borderId="38" xfId="0" applyFill="1" applyBorder="1" applyAlignment="1">
      <alignment vertical="center"/>
    </xf>
    <xf numFmtId="0" fontId="4" fillId="5" borderId="2" xfId="0" applyFont="1" applyFill="1" applyBorder="1" applyAlignment="1">
      <alignment horizontal="left" vertical="center" shrinkToFit="1"/>
    </xf>
    <xf numFmtId="0" fontId="4" fillId="0" borderId="60" xfId="0" applyFont="1" applyBorder="1" applyAlignment="1">
      <alignment horizontal="center" vertical="center"/>
    </xf>
    <xf numFmtId="0" fontId="4" fillId="0" borderId="23" xfId="0" applyFont="1" applyBorder="1" applyAlignment="1">
      <alignment horizontal="center" vertical="center"/>
    </xf>
    <xf numFmtId="0" fontId="4" fillId="0" borderId="2" xfId="0" applyNumberFormat="1" applyFont="1" applyBorder="1" applyAlignment="1" applyProtection="1">
      <alignment horizontal="right" vertical="center"/>
      <protection locked="0"/>
    </xf>
    <xf numFmtId="56" fontId="0" fillId="0" borderId="0" xfId="0" applyNumberFormat="1"/>
    <xf numFmtId="0" fontId="13" fillId="0" borderId="0" xfId="0" applyFont="1" applyBorder="1" applyAlignment="1" applyProtection="1">
      <alignment horizontal="left" vertical="center"/>
    </xf>
    <xf numFmtId="0" fontId="13" fillId="0" borderId="0" xfId="0" applyFont="1" applyAlignment="1" applyProtection="1">
      <alignment horizontal="center" vertical="center"/>
      <protection locked="0"/>
    </xf>
    <xf numFmtId="176" fontId="13" fillId="6" borderId="14" xfId="0" applyNumberFormat="1" applyFont="1" applyFill="1" applyBorder="1" applyAlignment="1" applyProtection="1">
      <alignment horizontal="center" vertical="center"/>
    </xf>
    <xf numFmtId="176" fontId="13" fillId="6" borderId="0" xfId="0" applyNumberFormat="1" applyFont="1" applyFill="1" applyBorder="1" applyAlignment="1" applyProtection="1">
      <alignment horizontal="center" vertical="center"/>
    </xf>
    <xf numFmtId="0" fontId="13" fillId="0" borderId="0" xfId="0" applyFont="1" applyAlignment="1" applyProtection="1">
      <alignment horizontal="left" vertical="center"/>
      <protection locked="0"/>
    </xf>
    <xf numFmtId="0" fontId="13" fillId="0" borderId="0" xfId="0" applyFont="1" applyAlignment="1" applyProtection="1">
      <alignment horizontal="left" vertical="center"/>
    </xf>
    <xf numFmtId="0" fontId="13" fillId="0" borderId="0" xfId="0" applyFont="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0" borderId="61" xfId="0" applyBorder="1" applyAlignment="1" applyProtection="1">
      <alignment vertical="center" shrinkToFit="1"/>
      <protection locked="0"/>
    </xf>
    <xf numFmtId="0" fontId="0" fillId="0" borderId="59" xfId="0" applyFont="1" applyBorder="1" applyAlignment="1" applyProtection="1">
      <alignment horizontal="left" vertical="center" shrinkToFit="1"/>
      <protection locked="0"/>
    </xf>
    <xf numFmtId="0" fontId="4" fillId="6" borderId="0" xfId="0" applyFont="1" applyFill="1" applyBorder="1" applyAlignment="1" applyProtection="1">
      <alignment vertical="center"/>
    </xf>
    <xf numFmtId="0" fontId="0" fillId="0" borderId="0" xfId="0" applyBorder="1" applyProtection="1">
      <protection locked="0"/>
    </xf>
    <xf numFmtId="0" fontId="10" fillId="0" borderId="0" xfId="0" applyFont="1" applyAlignment="1">
      <alignment vertical="center" shrinkToFit="1"/>
    </xf>
    <xf numFmtId="0" fontId="0" fillId="0" borderId="68" xfId="0" applyBorder="1"/>
    <xf numFmtId="0" fontId="0" fillId="0" borderId="0" xfId="0" applyBorder="1" applyAlignment="1">
      <alignment horizontal="left" vertical="center" wrapText="1"/>
    </xf>
    <xf numFmtId="0" fontId="10" fillId="0" borderId="73" xfId="0" applyFont="1" applyBorder="1"/>
    <xf numFmtId="0" fontId="0" fillId="0" borderId="8" xfId="0" applyFill="1" applyBorder="1"/>
    <xf numFmtId="0" fontId="0" fillId="6" borderId="15" xfId="0" applyFill="1" applyBorder="1" applyAlignment="1">
      <alignment vertical="center" wrapText="1"/>
    </xf>
    <xf numFmtId="0" fontId="0" fillId="0" borderId="0" xfId="0" applyBorder="1"/>
    <xf numFmtId="0" fontId="0" fillId="0" borderId="0" xfId="0" applyBorder="1" applyAlignment="1">
      <alignment vertical="center"/>
    </xf>
    <xf numFmtId="0" fontId="4" fillId="0" borderId="0" xfId="0" applyFont="1" applyBorder="1" applyAlignment="1">
      <alignment horizontal="center" vertical="center"/>
    </xf>
    <xf numFmtId="0" fontId="0" fillId="6" borderId="38" xfId="0" applyFill="1" applyBorder="1" applyAlignment="1">
      <alignment horizontal="left" vertical="center" shrinkToFit="1"/>
    </xf>
    <xf numFmtId="0" fontId="0" fillId="0" borderId="0" xfId="0" applyBorder="1" applyAlignment="1">
      <alignment vertical="center" shrinkToFit="1"/>
    </xf>
    <xf numFmtId="0" fontId="4" fillId="0" borderId="2" xfId="0" applyFont="1" applyBorder="1" applyAlignment="1">
      <alignment horizontal="left" vertical="center" shrinkToFit="1"/>
    </xf>
    <xf numFmtId="0" fontId="13" fillId="0" borderId="0" xfId="0" applyFont="1" applyBorder="1" applyAlignment="1" applyProtection="1">
      <alignment horizontal="left" vertical="center"/>
    </xf>
    <xf numFmtId="0" fontId="13" fillId="0" borderId="0" xfId="0" applyFont="1" applyAlignment="1" applyProtection="1">
      <alignment horizontal="left" vertical="center"/>
    </xf>
    <xf numFmtId="0" fontId="13" fillId="0" borderId="0" xfId="0" applyFont="1" applyAlignment="1" applyProtection="1">
      <alignment horizontal="center" vertical="center"/>
      <protection locked="0"/>
    </xf>
    <xf numFmtId="49" fontId="4" fillId="0" borderId="15" xfId="0" applyNumberFormat="1" applyFont="1" applyBorder="1" applyAlignment="1" applyProtection="1">
      <alignment vertical="center" wrapText="1"/>
      <protection locked="0"/>
    </xf>
    <xf numFmtId="49" fontId="4" fillId="0" borderId="20" xfId="0" applyNumberFormat="1" applyFont="1" applyBorder="1" applyAlignment="1" applyProtection="1">
      <alignment vertical="center" wrapText="1"/>
      <protection locked="0"/>
    </xf>
    <xf numFmtId="38" fontId="0" fillId="0" borderId="1" xfId="1" applyFont="1" applyBorder="1" applyAlignment="1" applyProtection="1">
      <alignment horizontal="center" vertical="center"/>
      <protection locked="0"/>
    </xf>
    <xf numFmtId="38" fontId="0" fillId="0" borderId="8" xfId="1"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3" fillId="0" borderId="8" xfId="0" applyFont="1" applyBorder="1" applyAlignment="1" applyProtection="1">
      <alignment horizontal="center"/>
      <protection locked="0"/>
    </xf>
    <xf numFmtId="0" fontId="25" fillId="0" borderId="12" xfId="0" applyFont="1" applyBorder="1" applyAlignment="1" applyProtection="1">
      <alignment horizontal="center"/>
      <protection locked="0"/>
    </xf>
    <xf numFmtId="0" fontId="25" fillId="0" borderId="13" xfId="0" applyFont="1" applyBorder="1" applyAlignment="1" applyProtection="1">
      <alignment horizontal="center"/>
      <protection locked="0"/>
    </xf>
    <xf numFmtId="0" fontId="17" fillId="0" borderId="12" xfId="0" applyFont="1" applyBorder="1" applyAlignment="1" applyProtection="1">
      <alignment horizontal="center"/>
      <protection locked="0"/>
    </xf>
    <xf numFmtId="0" fontId="17" fillId="0" borderId="13" xfId="0" applyFont="1" applyBorder="1" applyAlignment="1" applyProtection="1">
      <alignment horizontal="center"/>
      <protection locked="0"/>
    </xf>
    <xf numFmtId="0" fontId="17" fillId="0" borderId="12" xfId="0" applyNumberFormat="1" applyFont="1" applyBorder="1" applyAlignment="1" applyProtection="1">
      <alignment horizontal="center" shrinkToFit="1"/>
      <protection locked="0"/>
    </xf>
    <xf numFmtId="0" fontId="17" fillId="0" borderId="13" xfId="0" applyNumberFormat="1" applyFont="1" applyBorder="1" applyAlignment="1" applyProtection="1">
      <alignment horizontal="center" shrinkToFit="1"/>
      <protection locked="0"/>
    </xf>
    <xf numFmtId="0" fontId="31" fillId="0" borderId="14" xfId="0" applyFont="1" applyBorder="1" applyAlignment="1" applyProtection="1">
      <alignment horizontal="center"/>
      <protection locked="0"/>
    </xf>
    <xf numFmtId="0" fontId="30" fillId="0" borderId="8" xfId="0" applyFont="1" applyBorder="1" applyAlignment="1" applyProtection="1">
      <alignment horizontal="center" vertical="center"/>
      <protection locked="0"/>
    </xf>
    <xf numFmtId="0" fontId="25" fillId="0" borderId="0" xfId="0" applyFont="1" applyAlignment="1" applyProtection="1">
      <alignment horizontal="left"/>
      <protection locked="0"/>
    </xf>
    <xf numFmtId="0" fontId="34" fillId="0" borderId="0" xfId="0" applyFont="1" applyAlignment="1" applyProtection="1">
      <protection locked="0"/>
    </xf>
    <xf numFmtId="0" fontId="35" fillId="0" borderId="0" xfId="0" applyFont="1" applyAlignment="1" applyProtection="1">
      <alignment horizontal="center"/>
    </xf>
    <xf numFmtId="0" fontId="34" fillId="0" borderId="0" xfId="0" applyFont="1" applyAlignment="1" applyProtection="1">
      <alignment horizontal="left"/>
      <protection locked="0"/>
    </xf>
    <xf numFmtId="0" fontId="20" fillId="0" borderId="0" xfId="0" applyFont="1" applyAlignment="1" applyProtection="1">
      <alignment horizontal="center" shrinkToFit="1"/>
      <protection locked="0"/>
    </xf>
    <xf numFmtId="176" fontId="25" fillId="0" borderId="0" xfId="0" applyNumberFormat="1" applyFont="1" applyAlignment="1" applyProtection="1">
      <alignment horizontal="center" shrinkToFit="1"/>
      <protection locked="0"/>
    </xf>
    <xf numFmtId="0" fontId="17" fillId="0" borderId="0" xfId="0" applyFont="1" applyBorder="1" applyAlignment="1" applyProtection="1">
      <alignment horizontal="center" shrinkToFit="1"/>
      <protection locked="0"/>
    </xf>
    <xf numFmtId="0" fontId="32" fillId="0" borderId="51" xfId="0" applyFont="1" applyBorder="1" applyAlignment="1" applyProtection="1">
      <alignment horizontal="right"/>
      <protection locked="0"/>
    </xf>
    <xf numFmtId="176" fontId="17" fillId="0" borderId="0" xfId="0" applyNumberFormat="1" applyFont="1" applyBorder="1" applyAlignment="1" applyProtection="1">
      <alignment horizontal="right" shrinkToFit="1"/>
      <protection locked="0"/>
    </xf>
    <xf numFmtId="0" fontId="31" fillId="0" borderId="0" xfId="0" applyFont="1" applyBorder="1" applyAlignment="1" applyProtection="1">
      <alignment horizontal="center" shrinkToFit="1"/>
      <protection locked="0"/>
    </xf>
    <xf numFmtId="0" fontId="17" fillId="0" borderId="0" xfId="0" applyFont="1" applyAlignment="1" applyProtection="1">
      <alignment horizontal="center"/>
      <protection locked="0"/>
    </xf>
    <xf numFmtId="0" fontId="13" fillId="0" borderId="0" xfId="0" applyFont="1" applyBorder="1" applyAlignment="1" applyProtection="1">
      <alignment horizontal="left" vertical="center"/>
    </xf>
    <xf numFmtId="0" fontId="13" fillId="0" borderId="14" xfId="0" applyFont="1" applyBorder="1" applyAlignment="1" applyProtection="1">
      <alignment horizontal="left" vertical="center"/>
    </xf>
    <xf numFmtId="0" fontId="13" fillId="0" borderId="56" xfId="0" applyFont="1" applyBorder="1" applyAlignment="1" applyProtection="1">
      <alignment horizontal="left" shrinkToFit="1"/>
      <protection locked="0"/>
    </xf>
    <xf numFmtId="0" fontId="13" fillId="0" borderId="0" xfId="0" applyFont="1" applyAlignment="1" applyProtection="1">
      <alignment horizontal="left" vertical="center"/>
      <protection locked="0"/>
    </xf>
    <xf numFmtId="0" fontId="28" fillId="0" borderId="56" xfId="0" applyFont="1" applyBorder="1" applyAlignment="1" applyProtection="1">
      <alignment horizontal="center" shrinkToFit="1"/>
      <protection locked="0"/>
    </xf>
    <xf numFmtId="0" fontId="14" fillId="0" borderId="0" xfId="0" applyFont="1" applyAlignment="1" applyProtection="1">
      <alignment horizontal="left" vertical="center" shrinkToFit="1"/>
      <protection locked="0"/>
    </xf>
    <xf numFmtId="0" fontId="31" fillId="0" borderId="14" xfId="0" applyFont="1" applyBorder="1" applyAlignment="1" applyProtection="1">
      <alignment horizontal="left"/>
      <protection locked="0"/>
    </xf>
    <xf numFmtId="0" fontId="14" fillId="0" borderId="8"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28" fillId="0" borderId="8" xfId="0" applyNumberFormat="1" applyFont="1" applyBorder="1" applyAlignment="1" applyProtection="1">
      <alignment horizontal="left" wrapText="1" shrinkToFit="1"/>
      <protection locked="0"/>
    </xf>
    <xf numFmtId="0" fontId="17" fillId="0" borderId="8" xfId="0" applyNumberFormat="1" applyFont="1" applyBorder="1" applyAlignment="1" applyProtection="1">
      <alignment horizontal="left" shrinkToFit="1"/>
      <protection locked="0"/>
    </xf>
    <xf numFmtId="0" fontId="17" fillId="0" borderId="0" xfId="0" applyFont="1" applyAlignment="1" applyProtection="1">
      <alignment horizontal="right"/>
      <protection locked="0"/>
    </xf>
    <xf numFmtId="0" fontId="13" fillId="0" borderId="0" xfId="0" applyFont="1" applyAlignment="1" applyProtection="1">
      <alignment horizontal="right"/>
      <protection locked="0"/>
    </xf>
    <xf numFmtId="0" fontId="13" fillId="0" borderId="0" xfId="0" applyFont="1" applyFill="1" applyAlignment="1" applyProtection="1">
      <alignment horizontal="center"/>
      <protection locked="0"/>
    </xf>
    <xf numFmtId="0" fontId="13" fillId="0" borderId="8" xfId="0" applyFont="1" applyBorder="1" applyAlignment="1" applyProtection="1">
      <alignment horizontal="left"/>
      <protection locked="0"/>
    </xf>
    <xf numFmtId="0" fontId="13" fillId="0" borderId="0" xfId="0" applyFont="1" applyAlignment="1" applyProtection="1">
      <alignment horizontal="left"/>
      <protection locked="0"/>
    </xf>
    <xf numFmtId="0" fontId="26" fillId="0" borderId="0" xfId="0" applyFont="1" applyAlignment="1" applyProtection="1">
      <alignment horizontal="center" vertical="center"/>
      <protection locked="0"/>
    </xf>
    <xf numFmtId="0" fontId="0" fillId="0" borderId="32" xfId="0" applyBorder="1" applyAlignment="1">
      <alignment horizontal="center"/>
    </xf>
    <xf numFmtId="0" fontId="0" fillId="0" borderId="11" xfId="0" applyBorder="1" applyAlignment="1">
      <alignment horizontal="center"/>
    </xf>
    <xf numFmtId="0" fontId="0" fillId="0" borderId="62" xfId="0" applyBorder="1" applyAlignment="1">
      <alignment horizontal="center"/>
    </xf>
    <xf numFmtId="0" fontId="0" fillId="0" borderId="44" xfId="0" applyBorder="1" applyAlignment="1">
      <alignment horizontal="center"/>
    </xf>
    <xf numFmtId="0" fontId="0" fillId="0" borderId="48" xfId="0" applyBorder="1" applyAlignment="1">
      <alignment horizontal="center"/>
    </xf>
    <xf numFmtId="0" fontId="0" fillId="0" borderId="45" xfId="0" applyBorder="1" applyAlignment="1">
      <alignment horizontal="center"/>
    </xf>
    <xf numFmtId="0" fontId="20" fillId="0" borderId="0" xfId="0" applyFont="1" applyAlignment="1">
      <alignment horizontal="center" shrinkToFit="1"/>
    </xf>
    <xf numFmtId="38" fontId="21" fillId="0" borderId="0" xfId="0" applyNumberFormat="1" applyFont="1" applyBorder="1" applyAlignment="1">
      <alignment horizontal="right"/>
    </xf>
    <xf numFmtId="38" fontId="21" fillId="0" borderId="47" xfId="0" applyNumberFormat="1" applyFont="1" applyBorder="1" applyAlignment="1">
      <alignment horizontal="right"/>
    </xf>
    <xf numFmtId="0" fontId="17" fillId="0" borderId="0" xfId="0" applyFont="1" applyAlignment="1">
      <alignment horizontal="left"/>
    </xf>
    <xf numFmtId="0" fontId="17" fillId="0" borderId="0" xfId="0" applyFont="1" applyBorder="1" applyAlignment="1">
      <alignment horizontal="center" shrinkToFit="1"/>
    </xf>
    <xf numFmtId="0" fontId="17" fillId="0" borderId="0" xfId="0" applyFont="1" applyBorder="1" applyAlignment="1">
      <alignment horizontal="right" shrinkToFit="1"/>
    </xf>
    <xf numFmtId="0" fontId="31" fillId="0" borderId="0" xfId="0" applyFont="1" applyBorder="1" applyAlignment="1">
      <alignment horizontal="center" shrinkToFit="1"/>
    </xf>
    <xf numFmtId="0" fontId="17" fillId="0" borderId="0" xfId="0" applyFont="1" applyAlignment="1">
      <alignment horizontal="center"/>
    </xf>
    <xf numFmtId="176" fontId="25" fillId="0" borderId="0" xfId="0" applyNumberFormat="1" applyFont="1" applyAlignment="1">
      <alignment horizontal="center" shrinkToFit="1"/>
    </xf>
    <xf numFmtId="0" fontId="32" fillId="0" borderId="51" xfId="0" applyFont="1" applyBorder="1" applyAlignment="1">
      <alignment horizontal="center"/>
    </xf>
    <xf numFmtId="0" fontId="13" fillId="0" borderId="0" xfId="0" applyFont="1" applyBorder="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shrinkToFit="1"/>
    </xf>
    <xf numFmtId="0" fontId="14" fillId="0" borderId="8" xfId="0" applyFont="1" applyBorder="1" applyAlignment="1">
      <alignment horizontal="center" vertical="center"/>
    </xf>
    <xf numFmtId="0" fontId="13" fillId="0" borderId="8" xfId="0" applyFont="1" applyBorder="1" applyAlignment="1">
      <alignment horizontal="center" vertical="center"/>
    </xf>
    <xf numFmtId="0" fontId="28" fillId="0" borderId="8" xfId="0" applyNumberFormat="1" applyFont="1" applyBorder="1" applyAlignment="1">
      <alignment horizontal="left" vertical="center" wrapText="1" shrinkToFit="1"/>
    </xf>
    <xf numFmtId="0" fontId="17" fillId="0" borderId="8" xfId="0" applyNumberFormat="1" applyFont="1" applyBorder="1" applyAlignment="1">
      <alignment horizontal="left" vertical="center" shrinkToFit="1"/>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176" fontId="13" fillId="0" borderId="12" xfId="0" applyNumberFormat="1" applyFont="1" applyBorder="1" applyAlignment="1">
      <alignment horizontal="center"/>
    </xf>
    <xf numFmtId="176" fontId="13" fillId="0" borderId="13" xfId="0" applyNumberFormat="1" applyFont="1" applyBorder="1" applyAlignment="1">
      <alignment horizontal="center"/>
    </xf>
    <xf numFmtId="176" fontId="25" fillId="0" borderId="12" xfId="0" applyNumberFormat="1" applyFont="1" applyBorder="1" applyAlignment="1">
      <alignment horizontal="center"/>
    </xf>
    <xf numFmtId="176" fontId="25" fillId="0" borderId="13" xfId="0" applyNumberFormat="1" applyFont="1" applyBorder="1" applyAlignment="1">
      <alignment horizontal="center"/>
    </xf>
    <xf numFmtId="176" fontId="17" fillId="0" borderId="12" xfId="0" applyNumberFormat="1" applyFont="1" applyBorder="1" applyAlignment="1">
      <alignment horizontal="center"/>
    </xf>
    <xf numFmtId="176" fontId="17" fillId="0" borderId="13" xfId="0" applyNumberFormat="1" applyFont="1" applyBorder="1" applyAlignment="1">
      <alignment horizontal="center"/>
    </xf>
    <xf numFmtId="0" fontId="13" fillId="0" borderId="51" xfId="0" applyFont="1" applyBorder="1" applyAlignment="1">
      <alignment horizontal="left" shrinkToFit="1"/>
    </xf>
    <xf numFmtId="0" fontId="28" fillId="0" borderId="51" xfId="0" applyFont="1" applyBorder="1" applyAlignment="1">
      <alignment horizontal="center" shrinkToFit="1"/>
    </xf>
    <xf numFmtId="0" fontId="17" fillId="0" borderId="0" xfId="0" applyFont="1" applyAlignment="1">
      <alignment horizontal="right"/>
    </xf>
    <xf numFmtId="0" fontId="13" fillId="0" borderId="0" xfId="0" applyFont="1" applyAlignment="1">
      <alignment horizontal="right"/>
    </xf>
    <xf numFmtId="0" fontId="13" fillId="0" borderId="0" xfId="0" applyFont="1" applyAlignment="1">
      <alignment horizontal="left"/>
    </xf>
    <xf numFmtId="176" fontId="13" fillId="0" borderId="8" xfId="0" applyNumberFormat="1" applyFont="1" applyBorder="1" applyAlignment="1">
      <alignment horizontal="left"/>
    </xf>
    <xf numFmtId="0" fontId="26" fillId="0" borderId="0" xfId="0" applyFont="1" applyAlignment="1">
      <alignment horizontal="center" vertical="center"/>
    </xf>
    <xf numFmtId="0" fontId="13" fillId="0" borderId="0" xfId="0" applyFont="1" applyFill="1" applyAlignment="1">
      <alignment horizontal="center"/>
    </xf>
    <xf numFmtId="0" fontId="13" fillId="0" borderId="0" xfId="0" applyFont="1" applyAlignment="1">
      <alignment horizontal="center" vertical="center"/>
    </xf>
    <xf numFmtId="38" fontId="24" fillId="10" borderId="14" xfId="0" applyNumberFormat="1" applyFont="1" applyFill="1" applyBorder="1" applyAlignment="1">
      <alignment horizontal="right" vertical="center"/>
    </xf>
    <xf numFmtId="0" fontId="12" fillId="0" borderId="0" xfId="0" applyFont="1" applyAlignment="1" applyProtection="1">
      <alignment horizontal="right" vertical="center"/>
      <protection locked="0"/>
    </xf>
    <xf numFmtId="176" fontId="38" fillId="10" borderId="0" xfId="0" applyNumberFormat="1" applyFont="1" applyFill="1" applyAlignment="1" applyProtection="1">
      <alignment horizontal="left" vertical="center" shrinkToFit="1"/>
    </xf>
    <xf numFmtId="0" fontId="0" fillId="0" borderId="0" xfId="0" applyAlignment="1" applyProtection="1">
      <alignment horizontal="center" vertical="center"/>
      <protection locked="0"/>
    </xf>
    <xf numFmtId="0" fontId="38"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38" fillId="0" borderId="0" xfId="0" applyFont="1" applyAlignment="1" applyProtection="1">
      <alignment horizontal="right" vertical="center"/>
      <protection locked="0"/>
    </xf>
    <xf numFmtId="0" fontId="0" fillId="0" borderId="0" xfId="0" applyAlignment="1" applyProtection="1">
      <alignment horizontal="left" vertical="center"/>
      <protection locked="0"/>
    </xf>
    <xf numFmtId="0" fontId="39" fillId="0" borderId="0" xfId="0" applyFont="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176" fontId="0" fillId="0" borderId="1" xfId="0" applyNumberFormat="1" applyBorder="1" applyAlignment="1" applyProtection="1">
      <alignment horizontal="center" vertical="center"/>
      <protection locked="0"/>
    </xf>
    <xf numFmtId="176" fontId="0" fillId="0" borderId="2" xfId="0" applyNumberFormat="1" applyBorder="1" applyAlignment="1" applyProtection="1">
      <alignment horizontal="center" vertical="center"/>
      <protection locked="0"/>
    </xf>
    <xf numFmtId="0" fontId="0" fillId="0" borderId="8" xfId="0" applyBorder="1" applyAlignment="1" applyProtection="1">
      <alignment horizontal="center" vertical="center" shrinkToFit="1"/>
      <protection locked="0"/>
    </xf>
    <xf numFmtId="38" fontId="0" fillId="0" borderId="1" xfId="1" applyFont="1" applyBorder="1" applyAlignment="1" applyProtection="1">
      <alignment horizontal="center" vertical="center"/>
      <protection locked="0"/>
    </xf>
    <xf numFmtId="38" fontId="0" fillId="0" borderId="2" xfId="1" applyFont="1" applyBorder="1" applyAlignment="1" applyProtection="1">
      <alignment horizontal="center" vertical="center"/>
      <protection locked="0"/>
    </xf>
    <xf numFmtId="38" fontId="0" fillId="10" borderId="1" xfId="0" applyNumberFormat="1" applyFill="1" applyBorder="1" applyAlignment="1" applyProtection="1">
      <alignment horizontal="right" vertical="center"/>
    </xf>
    <xf numFmtId="0" fontId="0" fillId="10" borderId="2" xfId="0" applyFill="1" applyBorder="1" applyAlignment="1" applyProtection="1">
      <alignment horizontal="right" vertical="center"/>
    </xf>
    <xf numFmtId="0" fontId="4" fillId="0" borderId="1" xfId="0" applyNumberFormat="1" applyFont="1" applyBorder="1" applyAlignment="1" applyProtection="1">
      <alignment horizontal="center" vertical="center" shrinkToFit="1"/>
      <protection locked="0"/>
    </xf>
    <xf numFmtId="0" fontId="4" fillId="0" borderId="2" xfId="0" applyNumberFormat="1" applyFont="1" applyBorder="1" applyAlignment="1" applyProtection="1">
      <alignment horizontal="center" vertical="center" shrinkToFit="1"/>
      <protection locked="0"/>
    </xf>
    <xf numFmtId="0" fontId="4" fillId="0" borderId="1" xfId="0" applyNumberFormat="1" applyFont="1" applyBorder="1" applyAlignment="1" applyProtection="1">
      <alignment horizontal="center" vertical="center"/>
      <protection locked="0"/>
    </xf>
    <xf numFmtId="0" fontId="4" fillId="0" borderId="2"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wrapText="1"/>
      <protection locked="0"/>
    </xf>
    <xf numFmtId="0" fontId="42" fillId="3" borderId="1" xfId="0" applyFont="1" applyFill="1" applyBorder="1" applyAlignment="1" applyProtection="1">
      <alignment horizontal="center" wrapText="1"/>
      <protection locked="0"/>
    </xf>
    <xf numFmtId="0" fontId="42" fillId="3" borderId="2" xfId="0" applyFont="1" applyFill="1" applyBorder="1" applyAlignment="1" applyProtection="1">
      <alignment horizont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176" fontId="4" fillId="10" borderId="44" xfId="0" applyNumberFormat="1" applyFont="1" applyFill="1" applyBorder="1" applyAlignment="1" applyProtection="1">
      <alignment horizontal="left" vertical="center"/>
    </xf>
    <xf numFmtId="176" fontId="4" fillId="10" borderId="48" xfId="0" applyNumberFormat="1" applyFont="1" applyFill="1" applyBorder="1" applyAlignment="1" applyProtection="1">
      <alignment horizontal="left" vertical="center"/>
    </xf>
    <xf numFmtId="176" fontId="4" fillId="10" borderId="45" xfId="0" applyNumberFormat="1" applyFont="1" applyFill="1" applyBorder="1" applyAlignment="1" applyProtection="1">
      <alignment horizontal="left" vertical="center"/>
    </xf>
    <xf numFmtId="176" fontId="4" fillId="10" borderId="46" xfId="0" applyNumberFormat="1" applyFont="1" applyFill="1" applyBorder="1" applyAlignment="1" applyProtection="1">
      <alignment horizontal="left" vertical="center"/>
    </xf>
    <xf numFmtId="176" fontId="4" fillId="10" borderId="47" xfId="0" applyNumberFormat="1" applyFont="1" applyFill="1" applyBorder="1" applyAlignment="1" applyProtection="1">
      <alignment horizontal="left" vertical="center"/>
    </xf>
    <xf numFmtId="176" fontId="4" fillId="10" borderId="42" xfId="0" applyNumberFormat="1" applyFont="1" applyFill="1" applyBorder="1" applyAlignment="1" applyProtection="1">
      <alignment horizontal="left" vertical="center"/>
    </xf>
    <xf numFmtId="0" fontId="8" fillId="0" borderId="14" xfId="0" applyFont="1" applyBorder="1" applyAlignment="1" applyProtection="1">
      <alignment horizontal="left" vertical="center"/>
      <protection locked="0"/>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1" xfId="0" applyFill="1" applyBorder="1" applyAlignment="1" applyProtection="1">
      <alignment horizontal="center" vertical="center" wrapText="1"/>
      <protection locked="0"/>
    </xf>
    <xf numFmtId="0" fontId="0" fillId="3" borderId="1"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38" fontId="4" fillId="10" borderId="49" xfId="0" applyNumberFormat="1" applyFont="1" applyFill="1" applyBorder="1" applyAlignment="1" applyProtection="1">
      <alignment horizontal="center" vertical="center"/>
    </xf>
    <xf numFmtId="0" fontId="4" fillId="10" borderId="50" xfId="0" applyFont="1" applyFill="1" applyBorder="1" applyAlignment="1" applyProtection="1">
      <alignment horizontal="center" vertical="center"/>
    </xf>
    <xf numFmtId="38" fontId="36" fillId="0" borderId="11" xfId="1" applyFont="1" applyBorder="1" applyAlignment="1" applyProtection="1">
      <alignment horizontal="center"/>
      <protection locked="0"/>
    </xf>
    <xf numFmtId="0" fontId="4" fillId="0" borderId="49" xfId="0" applyFont="1" applyBorder="1" applyAlignment="1" applyProtection="1">
      <alignment horizontal="center" vertical="center" wrapText="1"/>
      <protection locked="0"/>
    </xf>
    <xf numFmtId="176" fontId="4" fillId="10" borderId="49" xfId="0" applyNumberFormat="1" applyFont="1" applyFill="1" applyBorder="1" applyAlignment="1" applyProtection="1">
      <alignment horizontal="center" vertical="center"/>
    </xf>
    <xf numFmtId="176" fontId="4" fillId="10" borderId="50" xfId="0" applyNumberFormat="1" applyFont="1" applyFill="1" applyBorder="1" applyAlignment="1" applyProtection="1">
      <alignment horizontal="center" vertical="center"/>
    </xf>
    <xf numFmtId="0" fontId="5" fillId="0" borderId="49" xfId="0" applyFont="1" applyBorder="1" applyAlignment="1" applyProtection="1">
      <alignment horizontal="center" vertical="center" wrapText="1"/>
      <protection locked="0"/>
    </xf>
    <xf numFmtId="0" fontId="4" fillId="10" borderId="49" xfId="0" applyFont="1" applyFill="1" applyBorder="1" applyAlignment="1" applyProtection="1">
      <alignment horizontal="center" vertical="center"/>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38" fontId="0" fillId="0" borderId="18" xfId="1" applyFont="1" applyBorder="1" applyAlignment="1" applyProtection="1">
      <alignment horizontal="center" vertical="center"/>
      <protection locked="0"/>
    </xf>
    <xf numFmtId="0" fontId="4" fillId="0" borderId="18" xfId="0" applyNumberFormat="1" applyFont="1" applyBorder="1" applyAlignment="1" applyProtection="1">
      <alignment horizontal="center" vertical="center" shrinkToFit="1"/>
      <protection locked="0"/>
    </xf>
    <xf numFmtId="0" fontId="0" fillId="6" borderId="58" xfId="0" applyFill="1" applyBorder="1" applyAlignment="1" applyProtection="1">
      <alignment horizontal="center" vertical="center"/>
    </xf>
    <xf numFmtId="0" fontId="0" fillId="6" borderId="59" xfId="0" applyFill="1" applyBorder="1" applyAlignment="1" applyProtection="1">
      <alignment horizontal="center" vertical="center"/>
    </xf>
    <xf numFmtId="0" fontId="0" fillId="6" borderId="4" xfId="0" applyFill="1" applyBorder="1" applyAlignment="1" applyProtection="1">
      <alignment horizontal="center" vertical="center"/>
    </xf>
    <xf numFmtId="0" fontId="0" fillId="6" borderId="5" xfId="0" applyFill="1" applyBorder="1" applyAlignment="1" applyProtection="1">
      <alignment horizontal="center" vertical="center"/>
    </xf>
    <xf numFmtId="0" fontId="0" fillId="0" borderId="1"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protection locked="0"/>
    </xf>
    <xf numFmtId="0" fontId="42" fillId="3" borderId="1" xfId="0" applyFont="1" applyFill="1" applyBorder="1" applyAlignment="1" applyProtection="1">
      <alignment horizontal="center" vertical="center" wrapText="1"/>
      <protection locked="0"/>
    </xf>
    <xf numFmtId="0" fontId="42" fillId="3" borderId="2" xfId="0"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3" borderId="2" xfId="0" applyFill="1" applyBorder="1" applyAlignment="1" applyProtection="1">
      <alignment horizontal="center" vertical="center" wrapText="1"/>
      <protection locked="0"/>
    </xf>
    <xf numFmtId="38" fontId="0" fillId="3" borderId="8" xfId="1" applyFont="1" applyFill="1" applyBorder="1" applyAlignment="1" applyProtection="1">
      <alignment horizontal="center" vertical="center" wrapText="1"/>
      <protection locked="0"/>
    </xf>
    <xf numFmtId="38" fontId="0" fillId="3" borderId="8" xfId="1" applyFont="1" applyFill="1" applyBorder="1" applyAlignment="1" applyProtection="1">
      <alignment horizontal="center" vertical="center"/>
      <protection locked="0"/>
    </xf>
    <xf numFmtId="176" fontId="4" fillId="10" borderId="44" xfId="0" applyNumberFormat="1" applyFont="1" applyFill="1" applyBorder="1" applyAlignment="1" applyProtection="1">
      <alignment horizontal="center" vertical="center"/>
      <protection locked="0"/>
    </xf>
    <xf numFmtId="176" fontId="4" fillId="10" borderId="48" xfId="0" applyNumberFormat="1" applyFont="1" applyFill="1" applyBorder="1" applyAlignment="1" applyProtection="1">
      <alignment horizontal="center" vertical="center"/>
      <protection locked="0"/>
    </xf>
    <xf numFmtId="176" fontId="4" fillId="10" borderId="45" xfId="0" applyNumberFormat="1" applyFont="1" applyFill="1" applyBorder="1" applyAlignment="1" applyProtection="1">
      <alignment horizontal="center" vertical="center"/>
      <protection locked="0"/>
    </xf>
    <xf numFmtId="176" fontId="4" fillId="10" borderId="46" xfId="0" applyNumberFormat="1" applyFont="1" applyFill="1" applyBorder="1" applyAlignment="1" applyProtection="1">
      <alignment horizontal="center" vertical="center"/>
      <protection locked="0"/>
    </xf>
    <xf numFmtId="176" fontId="4" fillId="10" borderId="47" xfId="0" applyNumberFormat="1" applyFont="1" applyFill="1" applyBorder="1" applyAlignment="1" applyProtection="1">
      <alignment horizontal="center" vertical="center"/>
      <protection locked="0"/>
    </xf>
    <xf numFmtId="176" fontId="4" fillId="10" borderId="42" xfId="0" applyNumberFormat="1" applyFont="1" applyFill="1" applyBorder="1" applyAlignment="1" applyProtection="1">
      <alignment horizontal="center" vertical="center"/>
      <protection locked="0"/>
    </xf>
    <xf numFmtId="0" fontId="0" fillId="0" borderId="20" xfId="0" applyBorder="1" applyAlignment="1" applyProtection="1">
      <alignment horizontal="center" vertical="center" shrinkToFit="1"/>
      <protection locked="0"/>
    </xf>
    <xf numFmtId="0" fontId="0" fillId="0" borderId="20" xfId="0" applyBorder="1" applyAlignment="1" applyProtection="1">
      <alignment horizontal="center" vertical="center"/>
      <protection locked="0"/>
    </xf>
    <xf numFmtId="38" fontId="4" fillId="10" borderId="49" xfId="0" applyNumberFormat="1" applyFont="1" applyFill="1" applyBorder="1" applyAlignment="1" applyProtection="1">
      <alignment horizontal="center" vertical="center"/>
      <protection locked="0"/>
    </xf>
    <xf numFmtId="0" fontId="4" fillId="10" borderId="50" xfId="0" applyFont="1" applyFill="1" applyBorder="1" applyAlignment="1" applyProtection="1">
      <alignment horizontal="center" vertical="center"/>
      <protection locked="0"/>
    </xf>
    <xf numFmtId="176" fontId="4" fillId="10" borderId="44" xfId="0" applyNumberFormat="1" applyFont="1" applyFill="1" applyBorder="1" applyAlignment="1" applyProtection="1">
      <alignment horizontal="left" vertical="center"/>
      <protection locked="0"/>
    </xf>
    <xf numFmtId="176" fontId="4" fillId="10" borderId="48" xfId="0" applyNumberFormat="1" applyFont="1" applyFill="1" applyBorder="1" applyAlignment="1" applyProtection="1">
      <alignment horizontal="left" vertical="center"/>
      <protection locked="0"/>
    </xf>
    <xf numFmtId="176" fontId="4" fillId="10" borderId="45" xfId="0" applyNumberFormat="1" applyFont="1" applyFill="1" applyBorder="1" applyAlignment="1" applyProtection="1">
      <alignment horizontal="left" vertical="center"/>
      <protection locked="0"/>
    </xf>
    <xf numFmtId="176" fontId="4" fillId="10" borderId="46" xfId="0" applyNumberFormat="1" applyFont="1" applyFill="1" applyBorder="1" applyAlignment="1" applyProtection="1">
      <alignment horizontal="left" vertical="center"/>
      <protection locked="0"/>
    </xf>
    <xf numFmtId="176" fontId="4" fillId="10" borderId="47" xfId="0" applyNumberFormat="1" applyFont="1" applyFill="1" applyBorder="1" applyAlignment="1" applyProtection="1">
      <alignment horizontal="left" vertical="center"/>
      <protection locked="0"/>
    </xf>
    <xf numFmtId="176" fontId="4" fillId="10" borderId="42" xfId="0" applyNumberFormat="1" applyFont="1" applyFill="1" applyBorder="1" applyAlignment="1" applyProtection="1">
      <alignment horizontal="left" vertical="center"/>
      <protection locked="0"/>
    </xf>
    <xf numFmtId="0" fontId="3" fillId="0" borderId="1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16" fillId="0" borderId="14"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0" fillId="0" borderId="12"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176" fontId="13" fillId="10" borderId="0" xfId="0" applyNumberFormat="1" applyFont="1" applyFill="1" applyAlignment="1" applyProtection="1">
      <alignment horizontal="left"/>
      <protection locked="0"/>
    </xf>
    <xf numFmtId="176" fontId="13" fillId="0" borderId="0" xfId="0" applyNumberFormat="1" applyFont="1" applyAlignment="1" applyProtection="1">
      <alignment horizontal="center"/>
      <protection locked="0"/>
    </xf>
    <xf numFmtId="0" fontId="13" fillId="0" borderId="0" xfId="0" applyFont="1" applyAlignment="1" applyProtection="1">
      <alignment horizontal="left" vertical="center"/>
    </xf>
    <xf numFmtId="0" fontId="13" fillId="0" borderId="0" xfId="0" applyFont="1" applyAlignment="1" applyProtection="1">
      <alignment horizontal="center" vertical="center"/>
      <protection locked="0"/>
    </xf>
    <xf numFmtId="176" fontId="24" fillId="10" borderId="14" xfId="0" applyNumberFormat="1" applyFont="1" applyFill="1" applyBorder="1" applyAlignment="1" applyProtection="1">
      <alignment horizontal="right" vertical="center"/>
    </xf>
    <xf numFmtId="0" fontId="17" fillId="0" borderId="2"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2" xfId="0" applyFont="1" applyBorder="1" applyAlignment="1" applyProtection="1">
      <alignment horizontal="left" vertical="center"/>
      <protection locked="0"/>
    </xf>
    <xf numFmtId="0" fontId="17" fillId="0" borderId="0" xfId="0" applyFont="1" applyAlignment="1" applyProtection="1">
      <alignment horizontal="left" vertical="center" shrinkToFit="1"/>
      <protection locked="0"/>
    </xf>
    <xf numFmtId="0" fontId="13" fillId="0" borderId="3" xfId="0" applyFont="1" applyBorder="1" applyAlignment="1" applyProtection="1">
      <alignment horizontal="center" vertical="center"/>
      <protection locked="0"/>
    </xf>
    <xf numFmtId="0" fontId="13" fillId="0" borderId="51" xfId="0" applyFont="1" applyBorder="1" applyAlignment="1" applyProtection="1">
      <alignment horizontal="center" vertical="center"/>
      <protection locked="0"/>
    </xf>
    <xf numFmtId="0" fontId="13" fillId="0" borderId="3" xfId="0" applyFont="1" applyBorder="1" applyAlignment="1" applyProtection="1">
      <alignment horizontal="left" vertical="center"/>
      <protection locked="0"/>
    </xf>
    <xf numFmtId="0" fontId="13" fillId="0" borderId="51" xfId="0" applyFont="1" applyBorder="1" applyAlignment="1" applyProtection="1">
      <alignment horizontal="left" vertical="center"/>
      <protection locked="0"/>
    </xf>
    <xf numFmtId="0" fontId="13" fillId="0" borderId="9" xfId="0" applyFont="1" applyBorder="1" applyAlignment="1" applyProtection="1">
      <alignment horizontal="left" vertical="center"/>
      <protection locked="0"/>
    </xf>
    <xf numFmtId="0" fontId="17" fillId="0" borderId="8" xfId="0"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0" xfId="0" applyFont="1" applyAlignment="1" applyProtection="1">
      <alignment horizontal="left"/>
      <protection locked="0"/>
    </xf>
    <xf numFmtId="0" fontId="17" fillId="0" borderId="8" xfId="0" applyFont="1" applyBorder="1" applyAlignment="1" applyProtection="1">
      <alignment horizontal="right" vertical="center"/>
      <protection locked="0"/>
    </xf>
    <xf numFmtId="0" fontId="17" fillId="0" borderId="60"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0" xfId="0" applyFont="1" applyBorder="1" applyAlignment="1" applyProtection="1">
      <alignment horizontal="right" vertical="center"/>
      <protection locked="0"/>
    </xf>
    <xf numFmtId="0" fontId="17" fillId="0" borderId="57" xfId="0" applyFont="1" applyBorder="1" applyAlignment="1" applyProtection="1">
      <alignment horizontal="right" vertical="center"/>
      <protection locked="0"/>
    </xf>
    <xf numFmtId="0" fontId="17" fillId="0" borderId="61" xfId="0" applyFont="1" applyBorder="1" applyAlignment="1" applyProtection="1">
      <alignment horizontal="right" vertical="center"/>
      <protection locked="0"/>
    </xf>
    <xf numFmtId="0" fontId="9" fillId="0" borderId="1" xfId="4" applyBorder="1" applyAlignment="1">
      <alignment horizontal="center" vertical="center" wrapText="1"/>
    </xf>
    <xf numFmtId="0" fontId="9" fillId="0" borderId="15" xfId="4" applyBorder="1" applyAlignment="1">
      <alignment horizontal="center" vertical="center" wrapText="1"/>
    </xf>
    <xf numFmtId="0" fontId="9" fillId="0" borderId="18" xfId="4" applyBorder="1" applyAlignment="1">
      <alignment horizontal="center" vertical="center" wrapText="1"/>
    </xf>
    <xf numFmtId="0" fontId="9" fillId="0" borderId="21" xfId="4" applyBorder="1" applyAlignment="1">
      <alignment horizontal="center" vertical="center" wrapText="1"/>
    </xf>
    <xf numFmtId="0" fontId="9" fillId="0" borderId="24" xfId="4" applyBorder="1" applyAlignment="1">
      <alignment horizontal="center" vertical="center" wrapText="1"/>
    </xf>
    <xf numFmtId="0" fontId="9" fillId="0" borderId="23" xfId="4" applyBorder="1" applyAlignment="1">
      <alignment horizontal="center" vertical="center" wrapText="1"/>
    </xf>
    <xf numFmtId="0" fontId="9" fillId="0" borderId="25" xfId="4" applyBorder="1" applyAlignment="1">
      <alignment horizontal="center" vertical="center" wrapText="1"/>
    </xf>
    <xf numFmtId="0" fontId="4" fillId="3" borderId="8" xfId="0" applyFont="1" applyFill="1" applyBorder="1" applyAlignment="1">
      <alignment horizontal="center" vertical="center"/>
    </xf>
    <xf numFmtId="0" fontId="6" fillId="0" borderId="14" xfId="0" applyFont="1" applyBorder="1" applyAlignment="1">
      <alignment horizontal="center"/>
    </xf>
    <xf numFmtId="0" fontId="4" fillId="2" borderId="60"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6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 xfId="0" applyFont="1" applyFill="1" applyBorder="1" applyAlignment="1">
      <alignment horizontal="center" vertical="center"/>
    </xf>
    <xf numFmtId="0" fontId="18" fillId="0" borderId="66" xfId="0" applyFont="1" applyBorder="1" applyAlignment="1">
      <alignment horizontal="center" vertical="center"/>
    </xf>
    <xf numFmtId="0" fontId="18" fillId="0" borderId="68" xfId="0" applyFont="1" applyBorder="1" applyAlignment="1">
      <alignment horizontal="center" vertical="center"/>
    </xf>
    <xf numFmtId="0" fontId="0" fillId="0" borderId="50" xfId="0" applyFont="1" applyBorder="1" applyAlignment="1">
      <alignment horizontal="center" vertical="center"/>
    </xf>
    <xf numFmtId="0" fontId="0" fillId="8" borderId="57" xfId="0" applyFont="1" applyFill="1" applyBorder="1" applyAlignment="1">
      <alignment horizontal="center" vertical="center"/>
    </xf>
    <xf numFmtId="0" fontId="0" fillId="8" borderId="61" xfId="0" applyFont="1" applyFill="1" applyBorder="1" applyAlignment="1">
      <alignment horizontal="center" vertical="center"/>
    </xf>
    <xf numFmtId="0" fontId="0" fillId="0" borderId="68" xfId="0" applyFont="1" applyBorder="1" applyAlignment="1"/>
    <xf numFmtId="0" fontId="0" fillId="0" borderId="50" xfId="0" applyFont="1" applyBorder="1" applyAlignment="1"/>
    <xf numFmtId="0" fontId="0" fillId="8" borderId="14" xfId="0" applyFont="1" applyFill="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8" borderId="8" xfId="0" applyFont="1" applyFill="1" applyBorder="1" applyAlignment="1">
      <alignment horizontal="center" vertical="center"/>
    </xf>
    <xf numFmtId="0" fontId="12" fillId="0" borderId="37" xfId="0" applyFont="1" applyBorder="1" applyAlignment="1">
      <alignment horizontal="center" vertical="center"/>
    </xf>
    <xf numFmtId="0" fontId="12" fillId="0" borderId="54" xfId="0" applyFont="1" applyBorder="1" applyAlignment="1">
      <alignment horizontal="center" vertical="center"/>
    </xf>
    <xf numFmtId="0" fontId="12" fillId="0" borderId="39" xfId="0" applyFont="1" applyBorder="1" applyAlignment="1">
      <alignment horizontal="center" vertical="center"/>
    </xf>
    <xf numFmtId="0" fontId="0" fillId="6" borderId="1" xfId="0" applyFill="1" applyBorder="1" applyAlignment="1">
      <alignment horizontal="left" vertical="center"/>
    </xf>
    <xf numFmtId="0" fontId="0" fillId="6" borderId="2" xfId="0" applyFill="1" applyBorder="1" applyAlignment="1">
      <alignment horizontal="left" vertical="center"/>
    </xf>
    <xf numFmtId="0" fontId="10" fillId="0" borderId="1" xfId="0" applyFont="1" applyBorder="1" applyAlignment="1">
      <alignment vertical="center"/>
    </xf>
    <xf numFmtId="0" fontId="10" fillId="0" borderId="15" xfId="0" applyFont="1" applyBorder="1" applyAlignment="1">
      <alignment vertical="center"/>
    </xf>
    <xf numFmtId="0" fontId="11" fillId="0" borderId="1" xfId="0" applyFont="1" applyBorder="1" applyAlignment="1">
      <alignment vertical="center" wrapText="1" shrinkToFit="1"/>
    </xf>
    <xf numFmtId="0" fontId="11" fillId="0" borderId="2" xfId="0" applyFont="1" applyBorder="1" applyAlignment="1">
      <alignment vertical="center" wrapText="1" shrinkToFit="1"/>
    </xf>
    <xf numFmtId="0" fontId="0" fillId="6" borderId="1" xfId="0" applyFill="1" applyBorder="1" applyAlignment="1">
      <alignment horizontal="left" vertical="center" wrapText="1"/>
    </xf>
    <xf numFmtId="0" fontId="0" fillId="6" borderId="2" xfId="0" applyFill="1" applyBorder="1" applyAlignment="1">
      <alignment horizontal="left" vertical="center" wrapText="1"/>
    </xf>
    <xf numFmtId="0" fontId="0" fillId="6" borderId="15" xfId="0" applyFill="1" applyBorder="1" applyAlignment="1">
      <alignment horizontal="left" vertical="center"/>
    </xf>
    <xf numFmtId="0" fontId="0" fillId="6" borderId="1" xfId="0" applyFill="1" applyBorder="1" applyAlignment="1">
      <alignment vertical="center" wrapText="1"/>
    </xf>
    <xf numFmtId="0" fontId="0" fillId="6" borderId="15" xfId="0" applyFill="1" applyBorder="1" applyAlignment="1">
      <alignment vertical="center" wrapText="1"/>
    </xf>
    <xf numFmtId="0" fontId="0" fillId="6" borderId="1" xfId="0" applyFill="1" applyBorder="1" applyAlignment="1">
      <alignment vertical="center"/>
    </xf>
    <xf numFmtId="0" fontId="0" fillId="6" borderId="2" xfId="0" applyFill="1" applyBorder="1" applyAlignment="1">
      <alignment vertical="center"/>
    </xf>
    <xf numFmtId="0" fontId="0" fillId="0" borderId="1" xfId="0" applyBorder="1" applyAlignment="1">
      <alignment vertical="center" shrinkToFit="1"/>
    </xf>
    <xf numFmtId="0" fontId="0" fillId="0" borderId="15" xfId="0" applyBorder="1" applyAlignment="1">
      <alignment vertical="center" shrinkToFit="1"/>
    </xf>
    <xf numFmtId="0" fontId="0" fillId="0" borderId="2" xfId="0" applyBorder="1" applyAlignment="1">
      <alignment vertical="center" shrinkToFi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0" fillId="0" borderId="2" xfId="0" applyBorder="1" applyAlignment="1">
      <alignment horizontal="left" vertical="center" wrapText="1"/>
    </xf>
    <xf numFmtId="0" fontId="0" fillId="0" borderId="32" xfId="0" applyBorder="1" applyAlignment="1">
      <alignment horizontal="center" vertical="center"/>
    </xf>
    <xf numFmtId="0" fontId="0" fillId="0" borderId="72" xfId="0" applyBorder="1" applyAlignment="1">
      <alignment horizontal="center" vertical="center"/>
    </xf>
    <xf numFmtId="0" fontId="0" fillId="0" borderId="34" xfId="0" applyBorder="1" applyAlignment="1">
      <alignment horizontal="center" vertical="center"/>
    </xf>
    <xf numFmtId="0" fontId="10" fillId="0" borderId="32"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49" xfId="0" applyFont="1" applyBorder="1" applyAlignment="1">
      <alignment horizontal="left" vertical="center"/>
    </xf>
    <xf numFmtId="0" fontId="10" fillId="0" borderId="50" xfId="0" applyFont="1" applyBorder="1" applyAlignment="1">
      <alignment horizontal="left" vertical="center"/>
    </xf>
    <xf numFmtId="0" fontId="0" fillId="0" borderId="49" xfId="0" applyBorder="1" applyAlignment="1">
      <alignment horizontal="center" vertical="center"/>
    </xf>
    <xf numFmtId="0" fontId="0" fillId="0" borderId="68" xfId="0" applyBorder="1" applyAlignment="1">
      <alignment horizontal="center" vertical="center"/>
    </xf>
    <xf numFmtId="0" fontId="0" fillId="0" borderId="50" xfId="0" applyBorder="1" applyAlignment="1">
      <alignment horizontal="center" vertical="center"/>
    </xf>
    <xf numFmtId="0" fontId="10" fillId="0" borderId="49" xfId="0" applyFont="1" applyBorder="1" applyAlignment="1">
      <alignment horizontal="center" vertical="center"/>
    </xf>
    <xf numFmtId="0" fontId="10" fillId="0" borderId="68" xfId="0" applyFont="1" applyBorder="1" applyAlignment="1">
      <alignment horizontal="center" vertical="center"/>
    </xf>
    <xf numFmtId="0" fontId="10" fillId="0" borderId="50" xfId="0" applyFont="1" applyBorder="1" applyAlignment="1">
      <alignment horizontal="center" vertical="center"/>
    </xf>
  </cellXfs>
  <cellStyles count="6">
    <cellStyle name="桁区切り" xfId="1" builtinId="6"/>
    <cellStyle name="桁区切り 2" xfId="5"/>
    <cellStyle name="標準" xfId="0" builtinId="0"/>
    <cellStyle name="標準 2" xfId="3"/>
    <cellStyle name="標準 3" xfId="2"/>
    <cellStyle name="標準_Sheet1" xfId="4"/>
  </cellStyles>
  <dxfs count="6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264969</xdr:colOff>
      <xdr:row>11</xdr:row>
      <xdr:rowOff>148935</xdr:rowOff>
    </xdr:from>
    <xdr:to>
      <xdr:col>14</xdr:col>
      <xdr:colOff>51955</xdr:colOff>
      <xdr:row>15</xdr:row>
      <xdr:rowOff>114301</xdr:rowOff>
    </xdr:to>
    <xdr:sp macro="" textlink="">
      <xdr:nvSpPr>
        <xdr:cNvPr id="12" name="四角形吹き出し 11">
          <a:extLst>
            <a:ext uri="{FF2B5EF4-FFF2-40B4-BE49-F238E27FC236}">
              <a16:creationId xmlns:a16="http://schemas.microsoft.com/office/drawing/2014/main" id="{00000000-0008-0000-0000-00000C000000}"/>
            </a:ext>
          </a:extLst>
        </xdr:cNvPr>
        <xdr:cNvSpPr/>
      </xdr:nvSpPr>
      <xdr:spPr bwMode="auto">
        <a:xfrm>
          <a:off x="6389544" y="1949160"/>
          <a:ext cx="3320761" cy="613066"/>
        </a:xfrm>
        <a:prstGeom prst="wedgeRectCallout">
          <a:avLst>
            <a:gd name="adj1" fmla="val -74201"/>
            <a:gd name="adj2" fmla="val 43094"/>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助成台数は導入内訳書の台数が反映されます。</a:t>
          </a: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様式１の交付申請書記入後に、エクセルの別シートの誓約書や導入内訳書の記入をお願いします。</a:t>
          </a:r>
          <a:endParaRPr kumimoji="1" lang="en-US" altLang="ja-JP" sz="1100" b="1"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11</xdr:col>
      <xdr:colOff>8658</xdr:colOff>
      <xdr:row>5</xdr:row>
      <xdr:rowOff>112567</xdr:rowOff>
    </xdr:from>
    <xdr:to>
      <xdr:col>15</xdr:col>
      <xdr:colOff>620662</xdr:colOff>
      <xdr:row>7</xdr:row>
      <xdr:rowOff>25977</xdr:rowOff>
    </xdr:to>
    <xdr:sp macro="" textlink="">
      <xdr:nvSpPr>
        <xdr:cNvPr id="7" name="四角形吹き出し 6">
          <a:extLst>
            <a:ext uri="{FF2B5EF4-FFF2-40B4-BE49-F238E27FC236}">
              <a16:creationId xmlns:a16="http://schemas.microsoft.com/office/drawing/2014/main" id="{00000000-0008-0000-0400-000003000000}"/>
            </a:ext>
          </a:extLst>
        </xdr:cNvPr>
        <xdr:cNvSpPr/>
      </xdr:nvSpPr>
      <xdr:spPr bwMode="auto">
        <a:xfrm>
          <a:off x="7645976" y="1039090"/>
          <a:ext cx="3313641" cy="225137"/>
        </a:xfrm>
        <a:prstGeom prst="wedgeRectCallout">
          <a:avLst>
            <a:gd name="adj1" fmla="val -74476"/>
            <a:gd name="adj2" fmla="val -108896"/>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事業者の住所や名称等の記載をお願いします。</a:t>
          </a:r>
        </a:p>
      </xdr:txBody>
    </xdr:sp>
    <xdr:clientData fPrintsWithSheet="0"/>
  </xdr:twoCellAnchor>
  <xdr:twoCellAnchor>
    <xdr:from>
      <xdr:col>11</xdr:col>
      <xdr:colOff>17318</xdr:colOff>
      <xdr:row>60</xdr:row>
      <xdr:rowOff>242455</xdr:rowOff>
    </xdr:from>
    <xdr:to>
      <xdr:col>16</xdr:col>
      <xdr:colOff>138545</xdr:colOff>
      <xdr:row>64</xdr:row>
      <xdr:rowOff>77931</xdr:rowOff>
    </xdr:to>
    <xdr:sp macro="" textlink="">
      <xdr:nvSpPr>
        <xdr:cNvPr id="8" name="四角形吹き出し 7">
          <a:extLst>
            <a:ext uri="{FF2B5EF4-FFF2-40B4-BE49-F238E27FC236}">
              <a16:creationId xmlns:a16="http://schemas.microsoft.com/office/drawing/2014/main" id="{00000000-0008-0000-0400-000003000000}"/>
            </a:ext>
          </a:extLst>
        </xdr:cNvPr>
        <xdr:cNvSpPr/>
      </xdr:nvSpPr>
      <xdr:spPr bwMode="auto">
        <a:xfrm>
          <a:off x="7654636" y="8304069"/>
          <a:ext cx="3498273" cy="588817"/>
        </a:xfrm>
        <a:prstGeom prst="wedgeRectCallout">
          <a:avLst>
            <a:gd name="adj1" fmla="val -74476"/>
            <a:gd name="adj2" fmla="val -108896"/>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申請者の連絡先の記載をお願いします。</a:t>
          </a:r>
          <a:endParaRPr kumimoji="1" lang="en-US" altLang="ja-JP" sz="1100">
            <a:solidFill>
              <a:sysClr val="windowText" lastClr="000000"/>
            </a:solidFill>
          </a:endParaRPr>
        </a:p>
        <a:p>
          <a:pPr algn="l"/>
          <a:r>
            <a:rPr kumimoji="1" lang="ja-JP" altLang="en-US" sz="1100">
              <a:solidFill>
                <a:sysClr val="windowText" lastClr="000000"/>
              </a:solidFill>
            </a:rPr>
            <a:t>申請書は</a:t>
          </a:r>
          <a:r>
            <a:rPr kumimoji="1" lang="en-US" altLang="ja-JP" sz="1100">
              <a:solidFill>
                <a:srgbClr val="FF0000"/>
              </a:solidFill>
            </a:rPr>
            <a:t>r6jyosei@gitokyo.or.jp</a:t>
          </a:r>
          <a:r>
            <a:rPr kumimoji="1" lang="ja-JP" altLang="en-US" sz="1100">
              <a:solidFill>
                <a:sysClr val="windowText" lastClr="000000"/>
              </a:solidFill>
            </a:rPr>
            <a:t>宛にメール申請をお願いします。</a:t>
          </a:r>
        </a:p>
      </xdr:txBody>
    </xdr:sp>
    <xdr:clientData fPrintsWithSheet="0"/>
  </xdr:twoCellAnchor>
  <xdr:twoCellAnchor>
    <xdr:from>
      <xdr:col>5</xdr:col>
      <xdr:colOff>372341</xdr:colOff>
      <xdr:row>55</xdr:row>
      <xdr:rowOff>129886</xdr:rowOff>
    </xdr:from>
    <xdr:to>
      <xdr:col>10</xdr:col>
      <xdr:colOff>294409</xdr:colOff>
      <xdr:row>57</xdr:row>
      <xdr:rowOff>147205</xdr:rowOff>
    </xdr:to>
    <xdr:sp macro="" textlink="">
      <xdr:nvSpPr>
        <xdr:cNvPr id="10" name="四角形吹き出し 9">
          <a:extLst>
            <a:ext uri="{FF2B5EF4-FFF2-40B4-BE49-F238E27FC236}">
              <a16:creationId xmlns:a16="http://schemas.microsoft.com/office/drawing/2014/main" id="{00000000-0008-0000-0400-000003000000}"/>
            </a:ext>
          </a:extLst>
        </xdr:cNvPr>
        <xdr:cNvSpPr/>
      </xdr:nvSpPr>
      <xdr:spPr bwMode="auto">
        <a:xfrm>
          <a:off x="3714750" y="7178386"/>
          <a:ext cx="3541568" cy="363683"/>
        </a:xfrm>
        <a:prstGeom prst="wedgeRectCallout">
          <a:avLst>
            <a:gd name="adj1" fmla="val -81760"/>
            <a:gd name="adj2" fmla="val -8743"/>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別シートの導入内訳書と誓約書に記入をお願いします。</a:t>
          </a:r>
        </a:p>
      </xdr:txBody>
    </xdr:sp>
    <xdr:clientData fPrintsWithSheet="0"/>
  </xdr:twoCellAnchor>
  <xdr:twoCellAnchor>
    <xdr:from>
      <xdr:col>9</xdr:col>
      <xdr:colOff>129887</xdr:colOff>
      <xdr:row>76</xdr:row>
      <xdr:rowOff>86591</xdr:rowOff>
    </xdr:from>
    <xdr:to>
      <xdr:col>14</xdr:col>
      <xdr:colOff>183141</xdr:colOff>
      <xdr:row>79</xdr:row>
      <xdr:rowOff>142587</xdr:rowOff>
    </xdr:to>
    <xdr:sp macro="" textlink="">
      <xdr:nvSpPr>
        <xdr:cNvPr id="20" name="四角形吹き出し 19">
          <a:extLst>
            <a:ext uri="{FF2B5EF4-FFF2-40B4-BE49-F238E27FC236}">
              <a16:creationId xmlns:a16="http://schemas.microsoft.com/office/drawing/2014/main" id="{00000000-0008-0000-0400-000003000000}"/>
            </a:ext>
          </a:extLst>
        </xdr:cNvPr>
        <xdr:cNvSpPr/>
      </xdr:nvSpPr>
      <xdr:spPr bwMode="auto">
        <a:xfrm>
          <a:off x="6260523" y="11118273"/>
          <a:ext cx="3586163" cy="584200"/>
        </a:xfrm>
        <a:prstGeom prst="wedgeRectCallout">
          <a:avLst>
            <a:gd name="adj1" fmla="val -114704"/>
            <a:gd name="adj2" fmla="val -16788"/>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rgbClr val="FF0000"/>
              </a:solidFill>
            </a:rPr>
            <a:t>申請後、トラック協会で確認番号を入力し決定通知書として、メール（差出人：</a:t>
          </a:r>
          <a:r>
            <a:rPr lang="en-US" altLang="ja-JP" sz="1100" b="0" i="0">
              <a:solidFill>
                <a:srgbClr val="FF0000"/>
              </a:solidFill>
              <a:effectLst/>
              <a:latin typeface="+mn-lt"/>
              <a:ea typeface="+mn-ea"/>
              <a:cs typeface="+mn-cs"/>
            </a:rPr>
            <a:t>r6jyosei@gitokyo.or.jp)</a:t>
          </a:r>
          <a:r>
            <a:rPr kumimoji="1" lang="ja-JP" altLang="en-US" sz="1100" b="1" i="0">
              <a:solidFill>
                <a:srgbClr val="FF0000"/>
              </a:solidFill>
              <a:effectLst/>
              <a:latin typeface="+mn-lt"/>
              <a:ea typeface="+mn-ea"/>
              <a:cs typeface="+mn-cs"/>
            </a:rPr>
            <a:t>で</a:t>
          </a:r>
          <a:r>
            <a:rPr kumimoji="1" lang="ja-JP" altLang="en-US" sz="1100" b="1">
              <a:solidFill>
                <a:srgbClr val="FF0000"/>
              </a:solidFill>
            </a:rPr>
            <a:t>送りますのでご注意ください。</a:t>
          </a:r>
        </a:p>
      </xdr:txBody>
    </xdr:sp>
    <xdr:clientData fPrintsWithSheet="0"/>
  </xdr:twoCellAnchor>
  <xdr:twoCellAnchor>
    <xdr:from>
      <xdr:col>10</xdr:col>
      <xdr:colOff>528205</xdr:colOff>
      <xdr:row>65</xdr:row>
      <xdr:rowOff>8659</xdr:rowOff>
    </xdr:from>
    <xdr:to>
      <xdr:col>17</xdr:col>
      <xdr:colOff>142154</xdr:colOff>
      <xdr:row>71</xdr:row>
      <xdr:rowOff>87024</xdr:rowOff>
    </xdr:to>
    <xdr:sp macro="" textlink="">
      <xdr:nvSpPr>
        <xdr:cNvPr id="13" name="四角形吹き出し 12">
          <a:extLst>
            <a:ext uri="{FF2B5EF4-FFF2-40B4-BE49-F238E27FC236}">
              <a16:creationId xmlns:a16="http://schemas.microsoft.com/office/drawing/2014/main" id="{00000000-0008-0000-0400-000003000000}"/>
            </a:ext>
          </a:extLst>
        </xdr:cNvPr>
        <xdr:cNvSpPr/>
      </xdr:nvSpPr>
      <xdr:spPr bwMode="auto">
        <a:xfrm>
          <a:off x="7490114" y="9074727"/>
          <a:ext cx="4341813" cy="1100138"/>
        </a:xfrm>
        <a:prstGeom prst="wedgeRectCallout">
          <a:avLst>
            <a:gd name="adj1" fmla="val -72908"/>
            <a:gd name="adj2" fmla="val -61973"/>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申請代理人がトラック協会にメール</a:t>
          </a:r>
          <a:r>
            <a:rPr kumimoji="1" lang="en-US" altLang="ja-JP" sz="1100">
              <a:solidFill>
                <a:sysClr val="windowText" lastClr="000000"/>
              </a:solidFill>
            </a:rPr>
            <a:t>(</a:t>
          </a:r>
          <a:r>
            <a:rPr lang="en-US" altLang="ja-JP" b="0" i="0">
              <a:solidFill>
                <a:srgbClr val="FF0000"/>
              </a:solidFill>
              <a:effectLst/>
              <a:latin typeface="ヒラギノ角ゴ Pro W3"/>
            </a:rPr>
            <a:t>r6jyosei@gitokyo.or.jp</a:t>
          </a:r>
          <a:r>
            <a:rPr lang="en-US" altLang="ja-JP" b="0" i="0">
              <a:solidFill>
                <a:sysClr val="windowText" lastClr="000000"/>
              </a:solidFill>
              <a:effectLst/>
              <a:latin typeface="ヒラギノ角ゴ Pro W3"/>
            </a:rPr>
            <a:t>)</a:t>
          </a:r>
          <a:r>
            <a:rPr lang="ja-JP" altLang="en-US" b="0" i="0">
              <a:solidFill>
                <a:sysClr val="windowText" lastClr="000000"/>
              </a:solidFill>
              <a:effectLst/>
              <a:latin typeface="ヒラギノ角ゴ Pro W3"/>
            </a:rPr>
            <a:t>申請</a:t>
          </a:r>
          <a:r>
            <a:rPr kumimoji="1" lang="ja-JP" altLang="en-US" sz="1100">
              <a:solidFill>
                <a:sysClr val="windowText" lastClr="000000"/>
              </a:solidFill>
            </a:rPr>
            <a:t>されるときに、</a:t>
          </a:r>
          <a:r>
            <a:rPr kumimoji="1" lang="ja-JP" altLang="en-US" sz="1100">
              <a:solidFill>
                <a:srgbClr val="FF0000"/>
              </a:solidFill>
            </a:rPr>
            <a:t>申請代理人は申請担当者のメールアドレスにも</a:t>
          </a:r>
          <a:r>
            <a:rPr kumimoji="1" lang="en-US" altLang="ja-JP" sz="1100">
              <a:solidFill>
                <a:srgbClr val="FF0000"/>
              </a:solidFill>
            </a:rPr>
            <a:t>CC</a:t>
          </a:r>
          <a:r>
            <a:rPr kumimoji="1" lang="ja-JP" altLang="en-US" sz="1100">
              <a:solidFill>
                <a:srgbClr val="FF0000"/>
              </a:solidFill>
            </a:rPr>
            <a:t>でメールをお願いします。</a:t>
          </a:r>
          <a:r>
            <a:rPr kumimoji="1" lang="ja-JP" altLang="en-US" sz="1100">
              <a:solidFill>
                <a:sysClr val="windowText" lastClr="000000"/>
              </a:solidFill>
            </a:rPr>
            <a:t>後日、決定通知書を申請担当者と申請代理人にメールにて送ります。</a:t>
          </a:r>
          <a:endParaRPr kumimoji="1" lang="en-US" altLang="ja-JP" sz="1100">
            <a:solidFill>
              <a:sysClr val="windowText" lastClr="000000"/>
            </a:solidFill>
          </a:endParaRPr>
        </a:p>
        <a:p>
          <a:pPr algn="l"/>
          <a:r>
            <a:rPr kumimoji="1" lang="en-US" altLang="ja-JP" sz="1100">
              <a:solidFill>
                <a:srgbClr val="FF0000"/>
              </a:solidFill>
            </a:rPr>
            <a:t>※</a:t>
          </a:r>
          <a:r>
            <a:rPr kumimoji="1" lang="ja-JP" altLang="en-US" sz="1100">
              <a:solidFill>
                <a:srgbClr val="FF0000"/>
              </a:solidFill>
            </a:rPr>
            <a:t>複数の別の会員事業者の申請書をまとめて送らない様にご注意ください。複数の申請書がある場合、同じ会員事業者の申請のみ、一括でのメール申請は可とします。</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10</xdr:col>
      <xdr:colOff>180975</xdr:colOff>
      <xdr:row>16</xdr:row>
      <xdr:rowOff>80963</xdr:rowOff>
    </xdr:from>
    <xdr:to>
      <xdr:col>15</xdr:col>
      <xdr:colOff>114300</xdr:colOff>
      <xdr:row>19</xdr:row>
      <xdr:rowOff>68264</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bwMode="auto">
        <a:xfrm>
          <a:off x="7038975" y="3136901"/>
          <a:ext cx="3306763" cy="439738"/>
        </a:xfrm>
        <a:prstGeom prst="wedgeRectCallout">
          <a:avLst>
            <a:gd name="adj1" fmla="val -85576"/>
            <a:gd name="adj2" fmla="val 12773"/>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総台数及び助成額は内訳書のデータが反映されます。</a:t>
          </a: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色がついている</a:t>
          </a:r>
          <a:r>
            <a:rPr kumimoji="1" lang="ja-JP" altLang="en-US" sz="1100">
              <a:effectLst/>
              <a:latin typeface="+mn-lt"/>
              <a:ea typeface="+mn-ea"/>
              <a:cs typeface="+mn-cs"/>
            </a:rPr>
            <a:t>箇所</a:t>
          </a:r>
          <a:r>
            <a:rPr kumimoji="1" lang="ja-JP" altLang="ja-JP" sz="1100">
              <a:effectLst/>
              <a:latin typeface="+mn-lt"/>
              <a:ea typeface="+mn-ea"/>
              <a:cs typeface="+mn-cs"/>
            </a:rPr>
            <a:t>は、自動的に値が入力されます。</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xdr:txBody>
    </xdr:sp>
    <xdr:clientData fPrintsWithSheet="0"/>
  </xdr:twoCellAnchor>
  <xdr:twoCellAnchor>
    <xdr:from>
      <xdr:col>10</xdr:col>
      <xdr:colOff>214313</xdr:colOff>
      <xdr:row>6</xdr:row>
      <xdr:rowOff>71438</xdr:rowOff>
    </xdr:from>
    <xdr:to>
      <xdr:col>12</xdr:col>
      <xdr:colOff>595313</xdr:colOff>
      <xdr:row>7</xdr:row>
      <xdr:rowOff>63501</xdr:rowOff>
    </xdr:to>
    <xdr:sp macro="" textlink="">
      <xdr:nvSpPr>
        <xdr:cNvPr id="4" name="四角形吹き出し 3">
          <a:extLst>
            <a:ext uri="{FF2B5EF4-FFF2-40B4-BE49-F238E27FC236}">
              <a16:creationId xmlns:a16="http://schemas.microsoft.com/office/drawing/2014/main" id="{00000000-0008-0000-0400-000003000000}"/>
            </a:ext>
          </a:extLst>
        </xdr:cNvPr>
        <xdr:cNvSpPr/>
      </xdr:nvSpPr>
      <xdr:spPr bwMode="auto">
        <a:xfrm>
          <a:off x="7072313" y="1262063"/>
          <a:ext cx="1730375" cy="238126"/>
        </a:xfrm>
        <a:prstGeom prst="wedgeRectCallout">
          <a:avLst>
            <a:gd name="adj1" fmla="val -68948"/>
            <a:gd name="adj2" fmla="val 24693"/>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会社の印をお願いします。</a:t>
          </a:r>
        </a:p>
      </xdr:txBody>
    </xdr:sp>
    <xdr:clientData fPrintsWithSheet="0"/>
  </xdr:twoCellAnchor>
  <xdr:twoCellAnchor>
    <xdr:from>
      <xdr:col>9</xdr:col>
      <xdr:colOff>182563</xdr:colOff>
      <xdr:row>63</xdr:row>
      <xdr:rowOff>127000</xdr:rowOff>
    </xdr:from>
    <xdr:to>
      <xdr:col>13</xdr:col>
      <xdr:colOff>214313</xdr:colOff>
      <xdr:row>64</xdr:row>
      <xdr:rowOff>277813</xdr:rowOff>
    </xdr:to>
    <xdr:sp macro="" textlink="">
      <xdr:nvSpPr>
        <xdr:cNvPr id="5" name="四角形吹き出し 4">
          <a:extLst>
            <a:ext uri="{FF2B5EF4-FFF2-40B4-BE49-F238E27FC236}">
              <a16:creationId xmlns:a16="http://schemas.microsoft.com/office/drawing/2014/main" id="{00000000-0008-0000-0400-000003000000}"/>
            </a:ext>
          </a:extLst>
        </xdr:cNvPr>
        <xdr:cNvSpPr/>
      </xdr:nvSpPr>
      <xdr:spPr bwMode="auto">
        <a:xfrm>
          <a:off x="6810376" y="9064625"/>
          <a:ext cx="2286000" cy="309563"/>
        </a:xfrm>
        <a:prstGeom prst="wedgeRectCallout">
          <a:avLst>
            <a:gd name="adj1" fmla="val -93260"/>
            <a:gd name="adj2" fmla="val 64693"/>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振込先の記載をお願いします。</a:t>
          </a:r>
        </a:p>
      </xdr:txBody>
    </xdr:sp>
    <xdr:clientData fPrintsWithSheet="0"/>
  </xdr:twoCellAnchor>
  <xdr:twoCellAnchor>
    <xdr:from>
      <xdr:col>7</xdr:col>
      <xdr:colOff>349250</xdr:colOff>
      <xdr:row>54</xdr:row>
      <xdr:rowOff>0</xdr:rowOff>
    </xdr:from>
    <xdr:to>
      <xdr:col>12</xdr:col>
      <xdr:colOff>511175</xdr:colOff>
      <xdr:row>58</xdr:row>
      <xdr:rowOff>84138</xdr:rowOff>
    </xdr:to>
    <xdr:sp macro="" textlink="">
      <xdr:nvSpPr>
        <xdr:cNvPr id="9" name="四角形吹き出し 8">
          <a:extLst>
            <a:ext uri="{FF2B5EF4-FFF2-40B4-BE49-F238E27FC236}">
              <a16:creationId xmlns:a16="http://schemas.microsoft.com/office/drawing/2014/main" id="{00000000-0008-0000-0400-000003000000}"/>
            </a:ext>
          </a:extLst>
        </xdr:cNvPr>
        <xdr:cNvSpPr/>
      </xdr:nvSpPr>
      <xdr:spPr bwMode="auto">
        <a:xfrm>
          <a:off x="5389563" y="7564438"/>
          <a:ext cx="3328987" cy="623888"/>
        </a:xfrm>
        <a:prstGeom prst="wedgeRectCallout">
          <a:avLst>
            <a:gd name="adj1" fmla="val -80325"/>
            <a:gd name="adj2" fmla="val 85695"/>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リースの場合は請求書と領収書ではなく、リース契約書の添付をお願いします。リースの場合は請求書と領収書の添付は不要です。</a:t>
          </a:r>
        </a:p>
      </xdr:txBody>
    </xdr:sp>
    <xdr:clientData fPrintsWithSheet="0"/>
  </xdr:twoCellAnchor>
  <xdr:twoCellAnchor>
    <xdr:from>
      <xdr:col>8</xdr:col>
      <xdr:colOff>460374</xdr:colOff>
      <xdr:row>8</xdr:row>
      <xdr:rowOff>87314</xdr:rowOff>
    </xdr:from>
    <xdr:to>
      <xdr:col>13</xdr:col>
      <xdr:colOff>254000</xdr:colOff>
      <xdr:row>9</xdr:row>
      <xdr:rowOff>79376</xdr:rowOff>
    </xdr:to>
    <xdr:sp macro="" textlink="">
      <xdr:nvSpPr>
        <xdr:cNvPr id="10" name="四角形吹き出し 9">
          <a:extLst>
            <a:ext uri="{FF2B5EF4-FFF2-40B4-BE49-F238E27FC236}">
              <a16:creationId xmlns:a16="http://schemas.microsoft.com/office/drawing/2014/main" id="{00000000-0008-0000-0400-000003000000}"/>
            </a:ext>
          </a:extLst>
        </xdr:cNvPr>
        <xdr:cNvSpPr/>
      </xdr:nvSpPr>
      <xdr:spPr bwMode="auto">
        <a:xfrm>
          <a:off x="6262687" y="1770064"/>
          <a:ext cx="2873376" cy="214312"/>
        </a:xfrm>
        <a:prstGeom prst="wedgeRectCallout">
          <a:avLst>
            <a:gd name="adj1" fmla="val -82950"/>
            <a:gd name="adj2" fmla="val 32775"/>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200" b="1">
              <a:solidFill>
                <a:srgbClr val="FF0000"/>
              </a:solidFill>
            </a:rPr>
            <a:t>実績報告書は本通を郵送にて提出ください。</a:t>
          </a:r>
        </a:p>
      </xdr:txBody>
    </xdr:sp>
    <xdr:clientData fPrintsWithSheet="0"/>
  </xdr:twoCellAnchor>
  <xdr:twoCellAnchor>
    <xdr:from>
      <xdr:col>10</xdr:col>
      <xdr:colOff>341312</xdr:colOff>
      <xdr:row>11</xdr:row>
      <xdr:rowOff>79375</xdr:rowOff>
    </xdr:from>
    <xdr:to>
      <xdr:col>14</xdr:col>
      <xdr:colOff>101599</xdr:colOff>
      <xdr:row>14</xdr:row>
      <xdr:rowOff>25401</xdr:rowOff>
    </xdr:to>
    <xdr:sp macro="" textlink="">
      <xdr:nvSpPr>
        <xdr:cNvPr id="11" name="四角形吹き出し 10">
          <a:extLst>
            <a:ext uri="{FF2B5EF4-FFF2-40B4-BE49-F238E27FC236}">
              <a16:creationId xmlns:a16="http://schemas.microsoft.com/office/drawing/2014/main" id="{00000000-0008-0000-0300-000003000000}"/>
            </a:ext>
          </a:extLst>
        </xdr:cNvPr>
        <xdr:cNvSpPr/>
      </xdr:nvSpPr>
      <xdr:spPr bwMode="auto">
        <a:xfrm>
          <a:off x="7199312" y="2301875"/>
          <a:ext cx="2459037" cy="430214"/>
        </a:xfrm>
        <a:prstGeom prst="wedgeRectCallout">
          <a:avLst>
            <a:gd name="adj1" fmla="val -85285"/>
            <a:gd name="adj2" fmla="val 90942"/>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決定通知書に記載された、確認番号の記入をお願いします。</a:t>
          </a:r>
          <a:endParaRPr kumimoji="1" lang="en-US" altLang="ja-JP" sz="1100" b="0" i="0" u="none" strike="noStrike" kern="0" cap="none" spc="0" normalizeH="0" baseline="0" noProof="0">
            <a:ln>
              <a:noFill/>
            </a:ln>
            <a:solidFill>
              <a:srgbClr val="FF0000"/>
            </a:solidFill>
            <a:effectLst/>
            <a:uLnTx/>
            <a:uFillTx/>
          </a:endParaRPr>
        </a:p>
      </xdr:txBody>
    </xdr:sp>
    <xdr:clientData fPrintsWithSheet="0"/>
  </xdr:twoCellAnchor>
  <xdr:twoCellAnchor>
    <xdr:from>
      <xdr:col>3</xdr:col>
      <xdr:colOff>1071562</xdr:colOff>
      <xdr:row>1</xdr:row>
      <xdr:rowOff>39688</xdr:rowOff>
    </xdr:from>
    <xdr:to>
      <xdr:col>7</xdr:col>
      <xdr:colOff>352425</xdr:colOff>
      <xdr:row>3</xdr:row>
      <xdr:rowOff>114300</xdr:rowOff>
    </xdr:to>
    <xdr:sp macro="" textlink="">
      <xdr:nvSpPr>
        <xdr:cNvPr id="12" name="四角形吹き出し 11">
          <a:extLst>
            <a:ext uri="{FF2B5EF4-FFF2-40B4-BE49-F238E27FC236}">
              <a16:creationId xmlns:a16="http://schemas.microsoft.com/office/drawing/2014/main" id="{00000000-0008-0000-0400-000003000000}"/>
            </a:ext>
          </a:extLst>
        </xdr:cNvPr>
        <xdr:cNvSpPr/>
      </xdr:nvSpPr>
      <xdr:spPr bwMode="auto">
        <a:xfrm>
          <a:off x="2824162" y="211138"/>
          <a:ext cx="2576513" cy="417512"/>
        </a:xfrm>
        <a:prstGeom prst="wedgeRectCallout">
          <a:avLst>
            <a:gd name="adj1" fmla="val -26576"/>
            <a:gd name="adj2" fmla="val -7610"/>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200" b="1">
              <a:solidFill>
                <a:srgbClr val="FF0000"/>
              </a:solidFill>
            </a:rPr>
            <a:t>実績報告書の提出期限は</a:t>
          </a:r>
          <a:endParaRPr kumimoji="1" lang="en-US" altLang="ja-JP" sz="1200" b="1">
            <a:solidFill>
              <a:srgbClr val="FF0000"/>
            </a:solidFill>
          </a:endParaRPr>
        </a:p>
        <a:p>
          <a:pPr algn="l"/>
          <a:r>
            <a:rPr kumimoji="1" lang="ja-JP" altLang="en-US" sz="1200" b="1">
              <a:solidFill>
                <a:srgbClr val="FF0000"/>
              </a:solidFill>
            </a:rPr>
            <a:t>令和</a:t>
          </a:r>
          <a:r>
            <a:rPr kumimoji="1" lang="en-US" altLang="ja-JP" sz="1200" b="1">
              <a:solidFill>
                <a:srgbClr val="FF0000"/>
              </a:solidFill>
            </a:rPr>
            <a:t>7</a:t>
          </a:r>
          <a:r>
            <a:rPr kumimoji="1" lang="ja-JP" altLang="en-US" sz="1200" b="1">
              <a:solidFill>
                <a:srgbClr val="FF0000"/>
              </a:solidFill>
            </a:rPr>
            <a:t>年</a:t>
          </a:r>
          <a:r>
            <a:rPr kumimoji="1" lang="en-US" altLang="ja-JP" sz="1200" b="1">
              <a:solidFill>
                <a:srgbClr val="FF0000"/>
              </a:solidFill>
            </a:rPr>
            <a:t>3</a:t>
          </a:r>
          <a:r>
            <a:rPr kumimoji="1" lang="ja-JP" altLang="en-US" sz="1200" b="1">
              <a:solidFill>
                <a:srgbClr val="FF0000"/>
              </a:solidFill>
            </a:rPr>
            <a:t>月</a:t>
          </a:r>
          <a:r>
            <a:rPr kumimoji="1" lang="en-US" altLang="ja-JP" sz="1200" b="1">
              <a:solidFill>
                <a:srgbClr val="FF0000"/>
              </a:solidFill>
            </a:rPr>
            <a:t>14</a:t>
          </a:r>
          <a:r>
            <a:rPr kumimoji="1" lang="ja-JP" altLang="en-US" sz="1200" b="1">
              <a:solidFill>
                <a:srgbClr val="FF0000"/>
              </a:solidFill>
            </a:rPr>
            <a:t>日（金）となっております。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266700</xdr:colOff>
      <xdr:row>63</xdr:row>
      <xdr:rowOff>19050</xdr:rowOff>
    </xdr:from>
    <xdr:to>
      <xdr:col>9</xdr:col>
      <xdr:colOff>777159</xdr:colOff>
      <xdr:row>68</xdr:row>
      <xdr:rowOff>19050</xdr:rowOff>
    </xdr:to>
    <xdr:pic>
      <xdr:nvPicPr>
        <xdr:cNvPr id="12" name="図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95775" y="9324975"/>
          <a:ext cx="2634534"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11</xdr:row>
          <xdr:rowOff>209550</xdr:rowOff>
        </xdr:from>
        <xdr:to>
          <xdr:col>1</xdr:col>
          <xdr:colOff>95250</xdr:colOff>
          <xdr:row>13</xdr:row>
          <xdr:rowOff>28575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14</xdr:row>
          <xdr:rowOff>0</xdr:rowOff>
        </xdr:from>
        <xdr:to>
          <xdr:col>1</xdr:col>
          <xdr:colOff>95250</xdr:colOff>
          <xdr:row>15</xdr:row>
          <xdr:rowOff>19050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219075</xdr:rowOff>
        </xdr:from>
        <xdr:to>
          <xdr:col>1</xdr:col>
          <xdr:colOff>104775</xdr:colOff>
          <xdr:row>17</xdr:row>
          <xdr:rowOff>9525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17</xdr:row>
          <xdr:rowOff>219075</xdr:rowOff>
        </xdr:from>
        <xdr:to>
          <xdr:col>1</xdr:col>
          <xdr:colOff>95250</xdr:colOff>
          <xdr:row>19</xdr:row>
          <xdr:rowOff>9525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20</xdr:row>
          <xdr:rowOff>0</xdr:rowOff>
        </xdr:from>
        <xdr:to>
          <xdr:col>1</xdr:col>
          <xdr:colOff>104775</xdr:colOff>
          <xdr:row>21</xdr:row>
          <xdr:rowOff>19050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152400</xdr:colOff>
      <xdr:row>9</xdr:row>
      <xdr:rowOff>66675</xdr:rowOff>
    </xdr:from>
    <xdr:to>
      <xdr:col>18</xdr:col>
      <xdr:colOff>409575</xdr:colOff>
      <xdr:row>11</xdr:row>
      <xdr:rowOff>28575</xdr:rowOff>
    </xdr:to>
    <xdr:sp macro="" textlink="">
      <xdr:nvSpPr>
        <xdr:cNvPr id="11" name="四角形吹き出し 10">
          <a:extLst>
            <a:ext uri="{FF2B5EF4-FFF2-40B4-BE49-F238E27FC236}">
              <a16:creationId xmlns:a16="http://schemas.microsoft.com/office/drawing/2014/main" id="{00000000-0008-0000-0000-000010000000}"/>
            </a:ext>
          </a:extLst>
        </xdr:cNvPr>
        <xdr:cNvSpPr/>
      </xdr:nvSpPr>
      <xdr:spPr bwMode="auto">
        <a:xfrm>
          <a:off x="3581400" y="2238375"/>
          <a:ext cx="5057775" cy="419100"/>
        </a:xfrm>
        <a:prstGeom prst="wedgeRectCallout">
          <a:avLst>
            <a:gd name="adj1" fmla="val -109697"/>
            <a:gd name="adj2" fmla="val 99958"/>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国の補助金との併用はできません、併用しないことを確認をしてチェックをお願いします。</a:t>
          </a:r>
          <a:endParaRPr kumimoji="1" lang="en-US" altLang="ja-JP" sz="1100">
            <a:solidFill>
              <a:sysClr val="windowText" lastClr="000000"/>
            </a:solidFill>
          </a:endParaRPr>
        </a:p>
      </xdr:txBody>
    </xdr:sp>
    <xdr:clientData fPrintsWithSheet="0"/>
  </xdr:twoCellAnchor>
  <xdr:twoCellAnchor>
    <xdr:from>
      <xdr:col>8</xdr:col>
      <xdr:colOff>171450</xdr:colOff>
      <xdr:row>11</xdr:row>
      <xdr:rowOff>152400</xdr:rowOff>
    </xdr:from>
    <xdr:to>
      <xdr:col>18</xdr:col>
      <xdr:colOff>428625</xdr:colOff>
      <xdr:row>13</xdr:row>
      <xdr:rowOff>114300</xdr:rowOff>
    </xdr:to>
    <xdr:sp macro="" textlink="">
      <xdr:nvSpPr>
        <xdr:cNvPr id="13" name="四角形吹き出し 12">
          <a:extLst>
            <a:ext uri="{FF2B5EF4-FFF2-40B4-BE49-F238E27FC236}">
              <a16:creationId xmlns:a16="http://schemas.microsoft.com/office/drawing/2014/main" id="{00000000-0008-0000-0000-000010000000}"/>
            </a:ext>
          </a:extLst>
        </xdr:cNvPr>
        <xdr:cNvSpPr/>
      </xdr:nvSpPr>
      <xdr:spPr bwMode="auto">
        <a:xfrm>
          <a:off x="3600450" y="2781300"/>
          <a:ext cx="5057775" cy="419100"/>
        </a:xfrm>
        <a:prstGeom prst="wedgeRectCallout">
          <a:avLst>
            <a:gd name="adj1" fmla="val -109697"/>
            <a:gd name="adj2" fmla="val 99958"/>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他の団体から補助を受ける場合は、団体名と補助金の額の記載をお願いします。</a:t>
          </a:r>
          <a:endParaRPr kumimoji="1" lang="en-US" altLang="ja-JP" sz="11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21</xdr:col>
      <xdr:colOff>1238250</xdr:colOff>
      <xdr:row>13</xdr:row>
      <xdr:rowOff>0</xdr:rowOff>
    </xdr:from>
    <xdr:to>
      <xdr:col>25</xdr:col>
      <xdr:colOff>752475</xdr:colOff>
      <xdr:row>15</xdr:row>
      <xdr:rowOff>57150</xdr:rowOff>
    </xdr:to>
    <xdr:sp macro="" textlink="">
      <xdr:nvSpPr>
        <xdr:cNvPr id="4" name="四角形吹き出し 3">
          <a:extLst>
            <a:ext uri="{FF2B5EF4-FFF2-40B4-BE49-F238E27FC236}">
              <a16:creationId xmlns:a16="http://schemas.microsoft.com/office/drawing/2014/main" id="{00000000-0008-0000-0400-000003000000}"/>
            </a:ext>
          </a:extLst>
        </xdr:cNvPr>
        <xdr:cNvSpPr/>
      </xdr:nvSpPr>
      <xdr:spPr bwMode="auto">
        <a:xfrm>
          <a:off x="11258550" y="2667000"/>
          <a:ext cx="3305175" cy="419100"/>
        </a:xfrm>
        <a:prstGeom prst="wedgeRectCallout">
          <a:avLst>
            <a:gd name="adj1" fmla="val -143764"/>
            <a:gd name="adj2" fmla="val -249607"/>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装置単価は機器単価と取付部品の額となります。取付費用は除いて入力ください。</a:t>
          </a:r>
        </a:p>
      </xdr:txBody>
    </xdr:sp>
    <xdr:clientData fPrintsWithSheet="0"/>
  </xdr:twoCellAnchor>
  <xdr:twoCellAnchor>
    <xdr:from>
      <xdr:col>22</xdr:col>
      <xdr:colOff>19050</xdr:colOff>
      <xdr:row>7</xdr:row>
      <xdr:rowOff>19050</xdr:rowOff>
    </xdr:from>
    <xdr:to>
      <xdr:col>26</xdr:col>
      <xdr:colOff>408516</xdr:colOff>
      <xdr:row>8</xdr:row>
      <xdr:rowOff>171451</xdr:rowOff>
    </xdr:to>
    <xdr:sp macro="" textlink="">
      <xdr:nvSpPr>
        <xdr:cNvPr id="6" name="四角形吹き出し 5">
          <a:extLst>
            <a:ext uri="{FF2B5EF4-FFF2-40B4-BE49-F238E27FC236}">
              <a16:creationId xmlns:a16="http://schemas.microsoft.com/office/drawing/2014/main" id="{00000000-0008-0000-0400-000003000000}"/>
            </a:ext>
          </a:extLst>
        </xdr:cNvPr>
        <xdr:cNvSpPr/>
      </xdr:nvSpPr>
      <xdr:spPr bwMode="auto">
        <a:xfrm>
          <a:off x="11315700" y="1600200"/>
          <a:ext cx="3742266" cy="333376"/>
        </a:xfrm>
        <a:prstGeom prst="wedgeRectCallout">
          <a:avLst>
            <a:gd name="adj1" fmla="val -95957"/>
            <a:gd name="adj2" fmla="val -85656"/>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実績報告時に装置価格や導入年月日の記載をお願いします。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4</xdr:col>
      <xdr:colOff>257174</xdr:colOff>
      <xdr:row>4</xdr:row>
      <xdr:rowOff>19050</xdr:rowOff>
    </xdr:from>
    <xdr:to>
      <xdr:col>19</xdr:col>
      <xdr:colOff>219075</xdr:colOff>
      <xdr:row>4</xdr:row>
      <xdr:rowOff>276225</xdr:rowOff>
    </xdr:to>
    <xdr:sp macro="" textlink="">
      <xdr:nvSpPr>
        <xdr:cNvPr id="8" name="四角形吹き出し 7">
          <a:extLst>
            <a:ext uri="{FF2B5EF4-FFF2-40B4-BE49-F238E27FC236}">
              <a16:creationId xmlns:a16="http://schemas.microsoft.com/office/drawing/2014/main" id="{00000000-0008-0000-0400-000003000000}"/>
            </a:ext>
          </a:extLst>
        </xdr:cNvPr>
        <xdr:cNvSpPr/>
      </xdr:nvSpPr>
      <xdr:spPr bwMode="auto">
        <a:xfrm>
          <a:off x="3848099" y="885825"/>
          <a:ext cx="4819651" cy="257175"/>
        </a:xfrm>
        <a:prstGeom prst="wedgeRectCallout">
          <a:avLst>
            <a:gd name="adj1" fmla="val -33510"/>
            <a:gd name="adj2" fmla="val 131859"/>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バックアイカメラ等の導入の場合、カメラとモニターの両方の型式を入力ください。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22</xdr:col>
      <xdr:colOff>28575</xdr:colOff>
      <xdr:row>1</xdr:row>
      <xdr:rowOff>9525</xdr:rowOff>
    </xdr:from>
    <xdr:to>
      <xdr:col>26</xdr:col>
      <xdr:colOff>533399</xdr:colOff>
      <xdr:row>4</xdr:row>
      <xdr:rowOff>64559</xdr:rowOff>
    </xdr:to>
    <xdr:sp macro="" textlink="">
      <xdr:nvSpPr>
        <xdr:cNvPr id="9" name="四角形吹き出し 8">
          <a:extLst>
            <a:ext uri="{FF2B5EF4-FFF2-40B4-BE49-F238E27FC236}">
              <a16:creationId xmlns:a16="http://schemas.microsoft.com/office/drawing/2014/main" id="{00000000-0008-0000-0400-000003000000}"/>
            </a:ext>
          </a:extLst>
        </xdr:cNvPr>
        <xdr:cNvSpPr/>
      </xdr:nvSpPr>
      <xdr:spPr bwMode="auto">
        <a:xfrm>
          <a:off x="11325225" y="190500"/>
          <a:ext cx="3857624" cy="740834"/>
        </a:xfrm>
        <a:prstGeom prst="wedgeRectCallout">
          <a:avLst>
            <a:gd name="adj1" fmla="val -109660"/>
            <a:gd name="adj2" fmla="val -11288"/>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実績報告書の様式に確認番号を記入欄があります。</a:t>
          </a:r>
          <a:endParaRPr kumimoji="1" lang="en-US" altLang="ja-JP" sz="1100">
            <a:solidFill>
              <a:sysClr val="windowText" lastClr="000000"/>
            </a:solidFill>
          </a:endParaRPr>
        </a:p>
        <a:p>
          <a:pPr algn="l"/>
          <a:r>
            <a:rPr kumimoji="1" lang="ja-JP" altLang="en-US" sz="1100">
              <a:solidFill>
                <a:sysClr val="windowText" lastClr="000000"/>
              </a:solidFill>
            </a:rPr>
            <a:t>報告書の記入欄に記載された数字が入ります。</a:t>
          </a:r>
          <a:endParaRPr kumimoji="1" lang="en-US" altLang="ja-JP" sz="1100">
            <a:solidFill>
              <a:sysClr val="windowText" lastClr="000000"/>
            </a:solidFill>
          </a:endParaRPr>
        </a:p>
        <a:p>
          <a:pPr algn="l"/>
          <a:r>
            <a:rPr kumimoji="1" lang="ja-JP" altLang="en-US" sz="1100">
              <a:solidFill>
                <a:srgbClr val="FF0000"/>
              </a:solidFill>
            </a:rPr>
            <a:t>確認番号が入力されませんと助成額が表示されませんのでご注意ください。</a:t>
          </a:r>
        </a:p>
      </xdr:txBody>
    </xdr:sp>
    <xdr:clientData fPrintsWithSheet="0"/>
  </xdr:twoCellAnchor>
  <xdr:twoCellAnchor>
    <xdr:from>
      <xdr:col>1</xdr:col>
      <xdr:colOff>238125</xdr:colOff>
      <xdr:row>0</xdr:row>
      <xdr:rowOff>57150</xdr:rowOff>
    </xdr:from>
    <xdr:to>
      <xdr:col>6</xdr:col>
      <xdr:colOff>190500</xdr:colOff>
      <xdr:row>2</xdr:row>
      <xdr:rowOff>0</xdr:rowOff>
    </xdr:to>
    <xdr:sp macro="" textlink="">
      <xdr:nvSpPr>
        <xdr:cNvPr id="11" name="四角形吹き出し 10">
          <a:extLst>
            <a:ext uri="{FF2B5EF4-FFF2-40B4-BE49-F238E27FC236}">
              <a16:creationId xmlns:a16="http://schemas.microsoft.com/office/drawing/2014/main" id="{00000000-0008-0000-0400-000003000000}"/>
            </a:ext>
          </a:extLst>
        </xdr:cNvPr>
        <xdr:cNvSpPr/>
      </xdr:nvSpPr>
      <xdr:spPr bwMode="auto">
        <a:xfrm>
          <a:off x="666750" y="57150"/>
          <a:ext cx="4686300" cy="314325"/>
        </a:xfrm>
        <a:prstGeom prst="wedgeRectCallout">
          <a:avLst>
            <a:gd name="adj1" fmla="val 93403"/>
            <a:gd name="adj2" fmla="val 104018"/>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b="1">
              <a:solidFill>
                <a:srgbClr val="FF0000"/>
              </a:solidFill>
            </a:rPr>
            <a:t>交付申請時は線から左側の記入部分の入力をお願いします。</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22</xdr:col>
      <xdr:colOff>838200</xdr:colOff>
      <xdr:row>5</xdr:row>
      <xdr:rowOff>123826</xdr:rowOff>
    </xdr:from>
    <xdr:to>
      <xdr:col>27</xdr:col>
      <xdr:colOff>762000</xdr:colOff>
      <xdr:row>8</xdr:row>
      <xdr:rowOff>1</xdr:rowOff>
    </xdr:to>
    <xdr:sp macro="" textlink="">
      <xdr:nvSpPr>
        <xdr:cNvPr id="2" name="四角形吹き出し 1">
          <a:extLst>
            <a:ext uri="{FF2B5EF4-FFF2-40B4-BE49-F238E27FC236}">
              <a16:creationId xmlns:a16="http://schemas.microsoft.com/office/drawing/2014/main" id="{00000000-0008-0000-0400-000003000000}"/>
            </a:ext>
          </a:extLst>
        </xdr:cNvPr>
        <xdr:cNvSpPr/>
      </xdr:nvSpPr>
      <xdr:spPr bwMode="auto">
        <a:xfrm>
          <a:off x="10972800" y="1304926"/>
          <a:ext cx="4124325" cy="457200"/>
        </a:xfrm>
        <a:prstGeom prst="wedgeRectCallout">
          <a:avLst>
            <a:gd name="adj1" fmla="val -109278"/>
            <a:gd name="adj2" fmla="val -16280"/>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装置単価は機器単価と取付部品の額となります。取付費用は除いて入力ください。</a:t>
          </a:r>
        </a:p>
      </xdr:txBody>
    </xdr:sp>
    <xdr:clientData fPrintsWithSheet="0"/>
  </xdr:twoCellAnchor>
  <xdr:twoCellAnchor>
    <xdr:from>
      <xdr:col>22</xdr:col>
      <xdr:colOff>762000</xdr:colOff>
      <xdr:row>9</xdr:row>
      <xdr:rowOff>0</xdr:rowOff>
    </xdr:from>
    <xdr:to>
      <xdr:col>27</xdr:col>
      <xdr:colOff>276225</xdr:colOff>
      <xdr:row>10</xdr:row>
      <xdr:rowOff>38100</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bwMode="auto">
        <a:xfrm>
          <a:off x="10896600" y="1943100"/>
          <a:ext cx="3714750" cy="219075"/>
        </a:xfrm>
        <a:prstGeom prst="wedgeRectCallout">
          <a:avLst>
            <a:gd name="adj1" fmla="val -84249"/>
            <a:gd name="adj2" fmla="val -148513"/>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実績報告時に装置価格や導入年月日の記載をお願いします。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6</xdr:col>
      <xdr:colOff>571500</xdr:colOff>
      <xdr:row>4</xdr:row>
      <xdr:rowOff>95251</xdr:rowOff>
    </xdr:from>
    <xdr:to>
      <xdr:col>19</xdr:col>
      <xdr:colOff>638175</xdr:colOff>
      <xdr:row>5</xdr:row>
      <xdr:rowOff>9526</xdr:rowOff>
    </xdr:to>
    <xdr:sp macro="" textlink="">
      <xdr:nvSpPr>
        <xdr:cNvPr id="4" name="四角形吹き出し 3">
          <a:extLst>
            <a:ext uri="{FF2B5EF4-FFF2-40B4-BE49-F238E27FC236}">
              <a16:creationId xmlns:a16="http://schemas.microsoft.com/office/drawing/2014/main" id="{00000000-0008-0000-0400-000003000000}"/>
            </a:ext>
          </a:extLst>
        </xdr:cNvPr>
        <xdr:cNvSpPr/>
      </xdr:nvSpPr>
      <xdr:spPr bwMode="auto">
        <a:xfrm>
          <a:off x="5734050" y="962026"/>
          <a:ext cx="2533650" cy="228600"/>
        </a:xfrm>
        <a:prstGeom prst="wedgeRectCallout">
          <a:avLst>
            <a:gd name="adj1" fmla="val -71677"/>
            <a:gd name="adj2" fmla="val 180008"/>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メーカー名と型式の入力をお願いします。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22</xdr:col>
      <xdr:colOff>781050</xdr:colOff>
      <xdr:row>1</xdr:row>
      <xdr:rowOff>19050</xdr:rowOff>
    </xdr:from>
    <xdr:to>
      <xdr:col>27</xdr:col>
      <xdr:colOff>9524</xdr:colOff>
      <xdr:row>4</xdr:row>
      <xdr:rowOff>74084</xdr:rowOff>
    </xdr:to>
    <xdr:sp macro="" textlink="">
      <xdr:nvSpPr>
        <xdr:cNvPr id="5" name="四角形吹き出し 4">
          <a:extLst>
            <a:ext uri="{FF2B5EF4-FFF2-40B4-BE49-F238E27FC236}">
              <a16:creationId xmlns:a16="http://schemas.microsoft.com/office/drawing/2014/main" id="{00000000-0008-0000-0400-000003000000}"/>
            </a:ext>
          </a:extLst>
        </xdr:cNvPr>
        <xdr:cNvSpPr/>
      </xdr:nvSpPr>
      <xdr:spPr bwMode="auto">
        <a:xfrm>
          <a:off x="11039475" y="200025"/>
          <a:ext cx="3428999" cy="740834"/>
        </a:xfrm>
        <a:prstGeom prst="wedgeRectCallout">
          <a:avLst>
            <a:gd name="adj1" fmla="val -94846"/>
            <a:gd name="adj2" fmla="val -17716"/>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実績報告書の様式に確認番号を記入欄があります。</a:t>
          </a:r>
          <a:endParaRPr kumimoji="1" lang="en-US" altLang="ja-JP" sz="1100">
            <a:solidFill>
              <a:sysClr val="windowText" lastClr="000000"/>
            </a:solidFill>
          </a:endParaRPr>
        </a:p>
        <a:p>
          <a:pPr algn="l"/>
          <a:r>
            <a:rPr kumimoji="1" lang="ja-JP" altLang="en-US" sz="1100">
              <a:solidFill>
                <a:sysClr val="windowText" lastClr="000000"/>
              </a:solidFill>
            </a:rPr>
            <a:t>報告書の記入欄に記載された数字が入ります。</a:t>
          </a:r>
          <a:endParaRPr kumimoji="1" lang="en-US" altLang="ja-JP" sz="1100">
            <a:solidFill>
              <a:sysClr val="windowText" lastClr="000000"/>
            </a:solidFill>
          </a:endParaRPr>
        </a:p>
        <a:p>
          <a:pPr algn="l"/>
          <a:r>
            <a:rPr kumimoji="1" lang="ja-JP" altLang="en-US" sz="1100">
              <a:solidFill>
                <a:srgbClr val="FF0000"/>
              </a:solidFill>
            </a:rPr>
            <a:t>確認番号が入力されませんと助成額が表示されませんのでご注意ください。</a:t>
          </a:r>
        </a:p>
      </xdr:txBody>
    </xdr:sp>
    <xdr:clientData fPrintsWithSheet="0"/>
  </xdr:twoCellAnchor>
  <xdr:twoCellAnchor>
    <xdr:from>
      <xdr:col>1</xdr:col>
      <xdr:colOff>238125</xdr:colOff>
      <xdr:row>0</xdr:row>
      <xdr:rowOff>57150</xdr:rowOff>
    </xdr:from>
    <xdr:to>
      <xdr:col>6</xdr:col>
      <xdr:colOff>190500</xdr:colOff>
      <xdr:row>2</xdr:row>
      <xdr:rowOff>0</xdr:rowOff>
    </xdr:to>
    <xdr:sp macro="" textlink="">
      <xdr:nvSpPr>
        <xdr:cNvPr id="6" name="四角形吹き出し 5">
          <a:extLst>
            <a:ext uri="{FF2B5EF4-FFF2-40B4-BE49-F238E27FC236}">
              <a16:creationId xmlns:a16="http://schemas.microsoft.com/office/drawing/2014/main" id="{00000000-0008-0000-0400-000003000000}"/>
            </a:ext>
          </a:extLst>
        </xdr:cNvPr>
        <xdr:cNvSpPr/>
      </xdr:nvSpPr>
      <xdr:spPr bwMode="auto">
        <a:xfrm>
          <a:off x="666750" y="57150"/>
          <a:ext cx="4686300" cy="314325"/>
        </a:xfrm>
        <a:prstGeom prst="wedgeRectCallout">
          <a:avLst>
            <a:gd name="adj1" fmla="val 93810"/>
            <a:gd name="adj2" fmla="val 91897"/>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b="1">
              <a:solidFill>
                <a:srgbClr val="FF0000"/>
              </a:solidFill>
            </a:rPr>
            <a:t>交付申請時は線から左側の記入部分の入力をお願いします。</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20</xdr:col>
      <xdr:colOff>647700</xdr:colOff>
      <xdr:row>8</xdr:row>
      <xdr:rowOff>180975</xdr:rowOff>
    </xdr:from>
    <xdr:to>
      <xdr:col>24</xdr:col>
      <xdr:colOff>599016</xdr:colOff>
      <xdr:row>9</xdr:row>
      <xdr:rowOff>114300</xdr:rowOff>
    </xdr:to>
    <xdr:sp macro="" textlink="">
      <xdr:nvSpPr>
        <xdr:cNvPr id="4" name="四角形吹き出し 3">
          <a:extLst>
            <a:ext uri="{FF2B5EF4-FFF2-40B4-BE49-F238E27FC236}">
              <a16:creationId xmlns:a16="http://schemas.microsoft.com/office/drawing/2014/main" id="{00000000-0008-0000-0400-000003000000}"/>
            </a:ext>
          </a:extLst>
        </xdr:cNvPr>
        <xdr:cNvSpPr/>
      </xdr:nvSpPr>
      <xdr:spPr bwMode="auto">
        <a:xfrm>
          <a:off x="11115675" y="2590800"/>
          <a:ext cx="3313641" cy="438150"/>
        </a:xfrm>
        <a:prstGeom prst="wedgeRectCallout">
          <a:avLst>
            <a:gd name="adj1" fmla="val -123917"/>
            <a:gd name="adj2" fmla="val -154548"/>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装置単価は機器単価と取付部品の額となります。取付費用は除いて入力ください。</a:t>
          </a:r>
        </a:p>
      </xdr:txBody>
    </xdr:sp>
    <xdr:clientData fPrintsWithSheet="0"/>
  </xdr:twoCellAnchor>
  <xdr:twoCellAnchor>
    <xdr:from>
      <xdr:col>4</xdr:col>
      <xdr:colOff>0</xdr:colOff>
      <xdr:row>3</xdr:row>
      <xdr:rowOff>0</xdr:rowOff>
    </xdr:from>
    <xdr:to>
      <xdr:col>15</xdr:col>
      <xdr:colOff>209550</xdr:colOff>
      <xdr:row>4</xdr:row>
      <xdr:rowOff>57150</xdr:rowOff>
    </xdr:to>
    <xdr:sp macro="" textlink="">
      <xdr:nvSpPr>
        <xdr:cNvPr id="5" name="四角形吹き出し 4">
          <a:extLst>
            <a:ext uri="{FF2B5EF4-FFF2-40B4-BE49-F238E27FC236}">
              <a16:creationId xmlns:a16="http://schemas.microsoft.com/office/drawing/2014/main" id="{00000000-0008-0000-0400-000003000000}"/>
            </a:ext>
          </a:extLst>
        </xdr:cNvPr>
        <xdr:cNvSpPr/>
      </xdr:nvSpPr>
      <xdr:spPr bwMode="auto">
        <a:xfrm>
          <a:off x="3848100" y="685800"/>
          <a:ext cx="3771900" cy="371475"/>
        </a:xfrm>
        <a:prstGeom prst="wedgeRectCallout">
          <a:avLst>
            <a:gd name="adj1" fmla="val -79851"/>
            <a:gd name="adj2" fmla="val 152141"/>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交付申請時は営業所名から導入予定時期までの項目を入力ください。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20</xdr:col>
      <xdr:colOff>800100</xdr:colOff>
      <xdr:row>6</xdr:row>
      <xdr:rowOff>247650</xdr:rowOff>
    </xdr:from>
    <xdr:to>
      <xdr:col>24</xdr:col>
      <xdr:colOff>751416</xdr:colOff>
      <xdr:row>7</xdr:row>
      <xdr:rowOff>161925</xdr:rowOff>
    </xdr:to>
    <xdr:sp macro="" textlink="">
      <xdr:nvSpPr>
        <xdr:cNvPr id="7" name="四角形吹き出し 6">
          <a:extLst>
            <a:ext uri="{FF2B5EF4-FFF2-40B4-BE49-F238E27FC236}">
              <a16:creationId xmlns:a16="http://schemas.microsoft.com/office/drawing/2014/main" id="{00000000-0008-0000-0400-000003000000}"/>
            </a:ext>
          </a:extLst>
        </xdr:cNvPr>
        <xdr:cNvSpPr/>
      </xdr:nvSpPr>
      <xdr:spPr bwMode="auto">
        <a:xfrm>
          <a:off x="11268075" y="1647825"/>
          <a:ext cx="3313641" cy="419100"/>
        </a:xfrm>
        <a:prstGeom prst="wedgeRectCallout">
          <a:avLst>
            <a:gd name="adj1" fmla="val -89423"/>
            <a:gd name="adj2" fmla="val -116695"/>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実績報告時に装置価格や導入年月日の記載をお願いします。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20</xdr:col>
      <xdr:colOff>762000</xdr:colOff>
      <xdr:row>1</xdr:row>
      <xdr:rowOff>238125</xdr:rowOff>
    </xdr:from>
    <xdr:to>
      <xdr:col>24</xdr:col>
      <xdr:colOff>828674</xdr:colOff>
      <xdr:row>4</xdr:row>
      <xdr:rowOff>169334</xdr:rowOff>
    </xdr:to>
    <xdr:sp macro="" textlink="">
      <xdr:nvSpPr>
        <xdr:cNvPr id="6" name="四角形吹き出し 5">
          <a:extLst>
            <a:ext uri="{FF2B5EF4-FFF2-40B4-BE49-F238E27FC236}">
              <a16:creationId xmlns:a16="http://schemas.microsoft.com/office/drawing/2014/main" id="{00000000-0008-0000-0400-000003000000}"/>
            </a:ext>
          </a:extLst>
        </xdr:cNvPr>
        <xdr:cNvSpPr/>
      </xdr:nvSpPr>
      <xdr:spPr bwMode="auto">
        <a:xfrm>
          <a:off x="11229975" y="428625"/>
          <a:ext cx="3428999" cy="740834"/>
        </a:xfrm>
        <a:prstGeom prst="wedgeRectCallout">
          <a:avLst>
            <a:gd name="adj1" fmla="val -94846"/>
            <a:gd name="adj2" fmla="val -17716"/>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実績報告書の様式に確認番号を記入欄があります。</a:t>
          </a:r>
          <a:endParaRPr kumimoji="1" lang="en-US" altLang="ja-JP" sz="1100">
            <a:solidFill>
              <a:sysClr val="windowText" lastClr="000000"/>
            </a:solidFill>
          </a:endParaRPr>
        </a:p>
        <a:p>
          <a:pPr algn="l"/>
          <a:r>
            <a:rPr kumimoji="1" lang="ja-JP" altLang="en-US" sz="1100">
              <a:solidFill>
                <a:sysClr val="windowText" lastClr="000000"/>
              </a:solidFill>
            </a:rPr>
            <a:t>報告書の記入欄に記載された数字が入ります。</a:t>
          </a:r>
          <a:endParaRPr kumimoji="1" lang="en-US" altLang="ja-JP" sz="1100">
            <a:solidFill>
              <a:sysClr val="windowText" lastClr="000000"/>
            </a:solidFill>
          </a:endParaRPr>
        </a:p>
        <a:p>
          <a:pPr algn="l"/>
          <a:r>
            <a:rPr kumimoji="1" lang="ja-JP" altLang="en-US" sz="1100">
              <a:solidFill>
                <a:srgbClr val="FF0000"/>
              </a:solidFill>
            </a:rPr>
            <a:t>確認番号が入力されませんと助成額が表示されませんのでご注意ください。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16</xdr:col>
      <xdr:colOff>222250</xdr:colOff>
      <xdr:row>8</xdr:row>
      <xdr:rowOff>0</xdr:rowOff>
    </xdr:from>
    <xdr:to>
      <xdr:col>20</xdr:col>
      <xdr:colOff>191558</xdr:colOff>
      <xdr:row>8</xdr:row>
      <xdr:rowOff>419100</xdr:rowOff>
    </xdr:to>
    <xdr:sp macro="" textlink="">
      <xdr:nvSpPr>
        <xdr:cNvPr id="4" name="四角形吹き出し 3">
          <a:extLst>
            <a:ext uri="{FF2B5EF4-FFF2-40B4-BE49-F238E27FC236}">
              <a16:creationId xmlns:a16="http://schemas.microsoft.com/office/drawing/2014/main" id="{00000000-0008-0000-0400-000003000000}"/>
            </a:ext>
          </a:extLst>
        </xdr:cNvPr>
        <xdr:cNvSpPr/>
      </xdr:nvSpPr>
      <xdr:spPr bwMode="auto">
        <a:xfrm>
          <a:off x="11546417" y="2169583"/>
          <a:ext cx="3313641" cy="419100"/>
        </a:xfrm>
        <a:prstGeom prst="wedgeRectCallout">
          <a:avLst>
            <a:gd name="adj1" fmla="val -103476"/>
            <a:gd name="adj2" fmla="val -227806"/>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実績報告時に装置価格や導入年月日の記載をお願いします。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5</xdr:col>
      <xdr:colOff>0</xdr:colOff>
      <xdr:row>3</xdr:row>
      <xdr:rowOff>0</xdr:rowOff>
    </xdr:from>
    <xdr:to>
      <xdr:col>12</xdr:col>
      <xdr:colOff>618067</xdr:colOff>
      <xdr:row>4</xdr:row>
      <xdr:rowOff>64558</xdr:rowOff>
    </xdr:to>
    <xdr:sp macro="" textlink="">
      <xdr:nvSpPr>
        <xdr:cNvPr id="6" name="四角形吹き出し 5">
          <a:extLst>
            <a:ext uri="{FF2B5EF4-FFF2-40B4-BE49-F238E27FC236}">
              <a16:creationId xmlns:a16="http://schemas.microsoft.com/office/drawing/2014/main" id="{00000000-0008-0000-0400-000003000000}"/>
            </a:ext>
          </a:extLst>
        </xdr:cNvPr>
        <xdr:cNvSpPr/>
      </xdr:nvSpPr>
      <xdr:spPr bwMode="auto">
        <a:xfrm>
          <a:off x="4699000" y="677333"/>
          <a:ext cx="3771900" cy="371475"/>
        </a:xfrm>
        <a:prstGeom prst="wedgeRectCallout">
          <a:avLst>
            <a:gd name="adj1" fmla="val -79851"/>
            <a:gd name="adj2" fmla="val 152141"/>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交付申請時は営業所名から導入予定時期までの項目を入力ください。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15</xdr:col>
      <xdr:colOff>687916</xdr:colOff>
      <xdr:row>1</xdr:row>
      <xdr:rowOff>201084</xdr:rowOff>
    </xdr:from>
    <xdr:to>
      <xdr:col>19</xdr:col>
      <xdr:colOff>761998</xdr:colOff>
      <xdr:row>4</xdr:row>
      <xdr:rowOff>148168</xdr:rowOff>
    </xdr:to>
    <xdr:sp macro="" textlink="">
      <xdr:nvSpPr>
        <xdr:cNvPr id="5" name="四角形吹き出し 4">
          <a:extLst>
            <a:ext uri="{FF2B5EF4-FFF2-40B4-BE49-F238E27FC236}">
              <a16:creationId xmlns:a16="http://schemas.microsoft.com/office/drawing/2014/main" id="{00000000-0008-0000-0400-000003000000}"/>
            </a:ext>
          </a:extLst>
        </xdr:cNvPr>
        <xdr:cNvSpPr/>
      </xdr:nvSpPr>
      <xdr:spPr bwMode="auto">
        <a:xfrm>
          <a:off x="11165416" y="391584"/>
          <a:ext cx="3428999" cy="740834"/>
        </a:xfrm>
        <a:prstGeom prst="wedgeRectCallout">
          <a:avLst>
            <a:gd name="adj1" fmla="val -94846"/>
            <a:gd name="adj2" fmla="val -17716"/>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実績報告書の様式に確認番号を記入欄があります。</a:t>
          </a:r>
          <a:endParaRPr kumimoji="1" lang="en-US" altLang="ja-JP" sz="1100">
            <a:solidFill>
              <a:sysClr val="windowText" lastClr="000000"/>
            </a:solidFill>
          </a:endParaRPr>
        </a:p>
        <a:p>
          <a:pPr algn="l"/>
          <a:r>
            <a:rPr kumimoji="1" lang="ja-JP" altLang="en-US" sz="1100">
              <a:solidFill>
                <a:sysClr val="windowText" lastClr="000000"/>
              </a:solidFill>
            </a:rPr>
            <a:t>報告書の記入欄に記載された数字が入ります。</a:t>
          </a:r>
          <a:endParaRPr kumimoji="1" lang="en-US" altLang="ja-JP" sz="1100">
            <a:solidFill>
              <a:sysClr val="windowText" lastClr="000000"/>
            </a:solidFill>
          </a:endParaRPr>
        </a:p>
        <a:p>
          <a:pPr algn="l"/>
          <a:r>
            <a:rPr kumimoji="1" lang="ja-JP" altLang="en-US" sz="1100">
              <a:solidFill>
                <a:srgbClr val="FF0000"/>
              </a:solidFill>
            </a:rPr>
            <a:t>確認番号が入力されませんと助成額が表示されませんのでご注意ください。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15</xdr:col>
      <xdr:colOff>624415</xdr:colOff>
      <xdr:row>28</xdr:row>
      <xdr:rowOff>243418</xdr:rowOff>
    </xdr:from>
    <xdr:to>
      <xdr:col>19</xdr:col>
      <xdr:colOff>583139</xdr:colOff>
      <xdr:row>29</xdr:row>
      <xdr:rowOff>173568</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bwMode="auto">
        <a:xfrm>
          <a:off x="11101915" y="2264835"/>
          <a:ext cx="3313641" cy="438150"/>
        </a:xfrm>
        <a:prstGeom prst="wedgeRectCallout">
          <a:avLst>
            <a:gd name="adj1" fmla="val -125897"/>
            <a:gd name="adj2" fmla="val -63003"/>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装置単価は機器単価と取付部品の額となります。取付費用は除いて入力ください。</a:t>
          </a:r>
        </a:p>
      </xdr:txBody>
    </xdr:sp>
    <xdr:clientData fPrintsWithSheet="0"/>
  </xdr:twoCellAnchor>
  <xdr:twoCellAnchor>
    <xdr:from>
      <xdr:col>5</xdr:col>
      <xdr:colOff>137583</xdr:colOff>
      <xdr:row>3</xdr:row>
      <xdr:rowOff>42333</xdr:rowOff>
    </xdr:from>
    <xdr:to>
      <xdr:col>13</xdr:col>
      <xdr:colOff>67733</xdr:colOff>
      <xdr:row>4</xdr:row>
      <xdr:rowOff>286808</xdr:rowOff>
    </xdr:to>
    <xdr:sp macro="" textlink="">
      <xdr:nvSpPr>
        <xdr:cNvPr id="4" name="四角形吹き出し 3">
          <a:extLst>
            <a:ext uri="{FF2B5EF4-FFF2-40B4-BE49-F238E27FC236}">
              <a16:creationId xmlns:a16="http://schemas.microsoft.com/office/drawing/2014/main" id="{00000000-0008-0000-0400-000003000000}"/>
            </a:ext>
          </a:extLst>
        </xdr:cNvPr>
        <xdr:cNvSpPr/>
      </xdr:nvSpPr>
      <xdr:spPr bwMode="auto">
        <a:xfrm>
          <a:off x="4836583" y="719666"/>
          <a:ext cx="3845983" cy="371475"/>
        </a:xfrm>
        <a:prstGeom prst="wedgeRectCallout">
          <a:avLst>
            <a:gd name="adj1" fmla="val -75173"/>
            <a:gd name="adj2" fmla="val 149292"/>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交付申請時は営業所名から導入予定時期までの項目を入力ください。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15</xdr:col>
      <xdr:colOff>624418</xdr:colOff>
      <xdr:row>27</xdr:row>
      <xdr:rowOff>95249</xdr:rowOff>
    </xdr:from>
    <xdr:to>
      <xdr:col>19</xdr:col>
      <xdr:colOff>583142</xdr:colOff>
      <xdr:row>28</xdr:row>
      <xdr:rowOff>6349</xdr:rowOff>
    </xdr:to>
    <xdr:sp macro="" textlink="">
      <xdr:nvSpPr>
        <xdr:cNvPr id="5" name="四角形吹き出し 4">
          <a:extLst>
            <a:ext uri="{FF2B5EF4-FFF2-40B4-BE49-F238E27FC236}">
              <a16:creationId xmlns:a16="http://schemas.microsoft.com/office/drawing/2014/main" id="{00000000-0008-0000-0400-000003000000}"/>
            </a:ext>
          </a:extLst>
        </xdr:cNvPr>
        <xdr:cNvSpPr/>
      </xdr:nvSpPr>
      <xdr:spPr bwMode="auto">
        <a:xfrm>
          <a:off x="11101918" y="1608666"/>
          <a:ext cx="3313641" cy="419100"/>
        </a:xfrm>
        <a:prstGeom prst="wedgeRectCallout">
          <a:avLst>
            <a:gd name="adj1" fmla="val -96450"/>
            <a:gd name="adj2" fmla="val -66190"/>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実績報告時に装置価格や導入年月日の記載をお願いします。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15</xdr:col>
      <xdr:colOff>751417</xdr:colOff>
      <xdr:row>2</xdr:row>
      <xdr:rowOff>10583</xdr:rowOff>
    </xdr:from>
    <xdr:to>
      <xdr:col>19</xdr:col>
      <xdr:colOff>825499</xdr:colOff>
      <xdr:row>5</xdr:row>
      <xdr:rowOff>74084</xdr:rowOff>
    </xdr:to>
    <xdr:sp macro="" textlink="">
      <xdr:nvSpPr>
        <xdr:cNvPr id="7" name="四角形吹き出し 6">
          <a:extLst>
            <a:ext uri="{FF2B5EF4-FFF2-40B4-BE49-F238E27FC236}">
              <a16:creationId xmlns:a16="http://schemas.microsoft.com/office/drawing/2014/main" id="{00000000-0008-0000-0400-000003000000}"/>
            </a:ext>
          </a:extLst>
        </xdr:cNvPr>
        <xdr:cNvSpPr/>
      </xdr:nvSpPr>
      <xdr:spPr bwMode="auto">
        <a:xfrm>
          <a:off x="11303000" y="444500"/>
          <a:ext cx="3428999" cy="740834"/>
        </a:xfrm>
        <a:prstGeom prst="wedgeRectCallout">
          <a:avLst>
            <a:gd name="adj1" fmla="val -103797"/>
            <a:gd name="adj2" fmla="val -36287"/>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実績報告書の様式に確認番号を記入欄があります。</a:t>
          </a:r>
          <a:endParaRPr kumimoji="1" lang="en-US" altLang="ja-JP" sz="1100">
            <a:solidFill>
              <a:sysClr val="windowText" lastClr="000000"/>
            </a:solidFill>
          </a:endParaRPr>
        </a:p>
        <a:p>
          <a:pPr algn="l"/>
          <a:r>
            <a:rPr kumimoji="1" lang="ja-JP" altLang="en-US" sz="1100">
              <a:solidFill>
                <a:sysClr val="windowText" lastClr="000000"/>
              </a:solidFill>
            </a:rPr>
            <a:t>報告書の記入欄に記載された数字が入ります。</a:t>
          </a:r>
          <a:endParaRPr kumimoji="1" lang="en-US" altLang="ja-JP" sz="1100">
            <a:solidFill>
              <a:sysClr val="windowText" lastClr="000000"/>
            </a:solidFill>
          </a:endParaRPr>
        </a:p>
        <a:p>
          <a:pPr algn="l"/>
          <a:r>
            <a:rPr kumimoji="1" lang="ja-JP" altLang="en-US" sz="1100">
              <a:solidFill>
                <a:srgbClr val="FF0000"/>
              </a:solidFill>
            </a:rPr>
            <a:t>確認番号が入力されませんと助成額が表示されませんのでご注意ください。</a:t>
          </a:r>
        </a:p>
      </xdr:txBody>
    </xdr:sp>
    <xdr:clientData fPrintsWithSheet="0"/>
  </xdr:twoCellAnchor>
  <xdr:twoCellAnchor>
    <xdr:from>
      <xdr:col>15</xdr:col>
      <xdr:colOff>677331</xdr:colOff>
      <xdr:row>8</xdr:row>
      <xdr:rowOff>211668</xdr:rowOff>
    </xdr:from>
    <xdr:to>
      <xdr:col>19</xdr:col>
      <xdr:colOff>636055</xdr:colOff>
      <xdr:row>9</xdr:row>
      <xdr:rowOff>141818</xdr:rowOff>
    </xdr:to>
    <xdr:sp macro="" textlink="">
      <xdr:nvSpPr>
        <xdr:cNvPr id="6" name="四角形吹き出し 5">
          <a:extLst>
            <a:ext uri="{FF2B5EF4-FFF2-40B4-BE49-F238E27FC236}">
              <a16:creationId xmlns:a16="http://schemas.microsoft.com/office/drawing/2014/main" id="{00000000-0008-0000-0400-000003000000}"/>
            </a:ext>
          </a:extLst>
        </xdr:cNvPr>
        <xdr:cNvSpPr/>
      </xdr:nvSpPr>
      <xdr:spPr bwMode="auto">
        <a:xfrm>
          <a:off x="11228914" y="2233085"/>
          <a:ext cx="3313641" cy="438150"/>
        </a:xfrm>
        <a:prstGeom prst="wedgeRectCallout">
          <a:avLst>
            <a:gd name="adj1" fmla="val -103221"/>
            <a:gd name="adj2" fmla="val -75080"/>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装置単価は機器単価と取付部品の額となります。取付費用は除いて入力ください。</a:t>
          </a:r>
        </a:p>
      </xdr:txBody>
    </xdr:sp>
    <xdr:clientData fPrintsWithSheet="0"/>
  </xdr:twoCellAnchor>
  <xdr:twoCellAnchor>
    <xdr:from>
      <xdr:col>15</xdr:col>
      <xdr:colOff>624418</xdr:colOff>
      <xdr:row>7</xdr:row>
      <xdr:rowOff>95249</xdr:rowOff>
    </xdr:from>
    <xdr:to>
      <xdr:col>19</xdr:col>
      <xdr:colOff>583142</xdr:colOff>
      <xdr:row>8</xdr:row>
      <xdr:rowOff>6349</xdr:rowOff>
    </xdr:to>
    <xdr:sp macro="" textlink="">
      <xdr:nvSpPr>
        <xdr:cNvPr id="8" name="四角形吹き出し 7">
          <a:extLst>
            <a:ext uri="{FF2B5EF4-FFF2-40B4-BE49-F238E27FC236}">
              <a16:creationId xmlns:a16="http://schemas.microsoft.com/office/drawing/2014/main" id="{00000000-0008-0000-0400-000003000000}"/>
            </a:ext>
          </a:extLst>
        </xdr:cNvPr>
        <xdr:cNvSpPr/>
      </xdr:nvSpPr>
      <xdr:spPr bwMode="auto">
        <a:xfrm>
          <a:off x="11176001" y="1608666"/>
          <a:ext cx="3313641" cy="419100"/>
        </a:xfrm>
        <a:prstGeom prst="wedgeRectCallout">
          <a:avLst>
            <a:gd name="adj1" fmla="val -97728"/>
            <a:gd name="adj2" fmla="val -51038"/>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実績報告時に装置価格や導入年月日の記載をお願いします。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15</xdr:col>
      <xdr:colOff>624415</xdr:colOff>
      <xdr:row>18</xdr:row>
      <xdr:rowOff>243418</xdr:rowOff>
    </xdr:from>
    <xdr:to>
      <xdr:col>19</xdr:col>
      <xdr:colOff>583139</xdr:colOff>
      <xdr:row>19</xdr:row>
      <xdr:rowOff>173568</xdr:rowOff>
    </xdr:to>
    <xdr:sp macro="" textlink="">
      <xdr:nvSpPr>
        <xdr:cNvPr id="9" name="四角形吹き出し 8">
          <a:extLst>
            <a:ext uri="{FF2B5EF4-FFF2-40B4-BE49-F238E27FC236}">
              <a16:creationId xmlns:a16="http://schemas.microsoft.com/office/drawing/2014/main" id="{00000000-0008-0000-0400-000003000000}"/>
            </a:ext>
          </a:extLst>
        </xdr:cNvPr>
        <xdr:cNvSpPr/>
      </xdr:nvSpPr>
      <xdr:spPr bwMode="auto">
        <a:xfrm>
          <a:off x="12530665" y="12424835"/>
          <a:ext cx="3313641" cy="438150"/>
        </a:xfrm>
        <a:prstGeom prst="wedgeRectCallout">
          <a:avLst>
            <a:gd name="adj1" fmla="val -125897"/>
            <a:gd name="adj2" fmla="val -63003"/>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装置単価は機器単価と取付部品の額となります。取付費用は除いて入力ください。</a:t>
          </a:r>
        </a:p>
      </xdr:txBody>
    </xdr:sp>
    <xdr:clientData fPrintsWithSheet="0"/>
  </xdr:twoCellAnchor>
  <xdr:twoCellAnchor>
    <xdr:from>
      <xdr:col>15</xdr:col>
      <xdr:colOff>624418</xdr:colOff>
      <xdr:row>17</xdr:row>
      <xdr:rowOff>95249</xdr:rowOff>
    </xdr:from>
    <xdr:to>
      <xdr:col>19</xdr:col>
      <xdr:colOff>583142</xdr:colOff>
      <xdr:row>18</xdr:row>
      <xdr:rowOff>6349</xdr:rowOff>
    </xdr:to>
    <xdr:sp macro="" textlink="">
      <xdr:nvSpPr>
        <xdr:cNvPr id="10" name="四角形吹き出し 9">
          <a:extLst>
            <a:ext uri="{FF2B5EF4-FFF2-40B4-BE49-F238E27FC236}">
              <a16:creationId xmlns:a16="http://schemas.microsoft.com/office/drawing/2014/main" id="{00000000-0008-0000-0400-000003000000}"/>
            </a:ext>
          </a:extLst>
        </xdr:cNvPr>
        <xdr:cNvSpPr/>
      </xdr:nvSpPr>
      <xdr:spPr bwMode="auto">
        <a:xfrm>
          <a:off x="12530668" y="11768666"/>
          <a:ext cx="3313641" cy="419100"/>
        </a:xfrm>
        <a:prstGeom prst="wedgeRectCallout">
          <a:avLst>
            <a:gd name="adj1" fmla="val -96450"/>
            <a:gd name="adj2" fmla="val -66190"/>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実績報告時に装置価格や導入年月日の記載をお願いします。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5</xdr:col>
      <xdr:colOff>371475</xdr:colOff>
      <xdr:row>2</xdr:row>
      <xdr:rowOff>238125</xdr:rowOff>
    </xdr:from>
    <xdr:to>
      <xdr:col>20</xdr:col>
      <xdr:colOff>304800</xdr:colOff>
      <xdr:row>4</xdr:row>
      <xdr:rowOff>19050</xdr:rowOff>
    </xdr:to>
    <xdr:sp macro="" textlink="">
      <xdr:nvSpPr>
        <xdr:cNvPr id="5" name="四角形吹き出し 4">
          <a:extLst>
            <a:ext uri="{FF2B5EF4-FFF2-40B4-BE49-F238E27FC236}">
              <a16:creationId xmlns:a16="http://schemas.microsoft.com/office/drawing/2014/main" id="{00000000-0008-0000-0400-000003000000}"/>
            </a:ext>
          </a:extLst>
        </xdr:cNvPr>
        <xdr:cNvSpPr/>
      </xdr:nvSpPr>
      <xdr:spPr bwMode="auto">
        <a:xfrm>
          <a:off x="5057775" y="676275"/>
          <a:ext cx="3819525" cy="371475"/>
        </a:xfrm>
        <a:prstGeom prst="wedgeRectCallout">
          <a:avLst>
            <a:gd name="adj1" fmla="val -50425"/>
            <a:gd name="adj2" fmla="val 116243"/>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交付申請時は営業所名から導入予定時期までの項目を入力ください。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22</xdr:col>
      <xdr:colOff>800100</xdr:colOff>
      <xdr:row>6</xdr:row>
      <xdr:rowOff>381000</xdr:rowOff>
    </xdr:from>
    <xdr:to>
      <xdr:col>26</xdr:col>
      <xdr:colOff>751416</xdr:colOff>
      <xdr:row>7</xdr:row>
      <xdr:rowOff>295275</xdr:rowOff>
    </xdr:to>
    <xdr:sp macro="" textlink="">
      <xdr:nvSpPr>
        <xdr:cNvPr id="6" name="四角形吹き出し 5">
          <a:extLst>
            <a:ext uri="{FF2B5EF4-FFF2-40B4-BE49-F238E27FC236}">
              <a16:creationId xmlns:a16="http://schemas.microsoft.com/office/drawing/2014/main" id="{00000000-0008-0000-0400-000003000000}"/>
            </a:ext>
          </a:extLst>
        </xdr:cNvPr>
        <xdr:cNvSpPr/>
      </xdr:nvSpPr>
      <xdr:spPr bwMode="auto">
        <a:xfrm>
          <a:off x="11268075" y="1809750"/>
          <a:ext cx="3313641" cy="419100"/>
        </a:xfrm>
        <a:prstGeom prst="wedgeRectCallout">
          <a:avLst>
            <a:gd name="adj1" fmla="val -96737"/>
            <a:gd name="adj2" fmla="val -163917"/>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実績報告時に装置価格や導入年月日の記載をお願いします。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fPrintsWithSheet="0"/>
  </xdr:twoCellAnchor>
  <xdr:twoCellAnchor>
    <xdr:from>
      <xdr:col>22</xdr:col>
      <xdr:colOff>638175</xdr:colOff>
      <xdr:row>1</xdr:row>
      <xdr:rowOff>209550</xdr:rowOff>
    </xdr:from>
    <xdr:to>
      <xdr:col>26</xdr:col>
      <xdr:colOff>704849</xdr:colOff>
      <xdr:row>4</xdr:row>
      <xdr:rowOff>112184</xdr:rowOff>
    </xdr:to>
    <xdr:sp macro="" textlink="">
      <xdr:nvSpPr>
        <xdr:cNvPr id="7" name="四角形吹き出し 6">
          <a:extLst>
            <a:ext uri="{FF2B5EF4-FFF2-40B4-BE49-F238E27FC236}">
              <a16:creationId xmlns:a16="http://schemas.microsoft.com/office/drawing/2014/main" id="{00000000-0008-0000-0400-000003000000}"/>
            </a:ext>
          </a:extLst>
        </xdr:cNvPr>
        <xdr:cNvSpPr/>
      </xdr:nvSpPr>
      <xdr:spPr bwMode="auto">
        <a:xfrm>
          <a:off x="11106150" y="400050"/>
          <a:ext cx="3428999" cy="740834"/>
        </a:xfrm>
        <a:prstGeom prst="wedgeRectCallout">
          <a:avLst>
            <a:gd name="adj1" fmla="val -94846"/>
            <a:gd name="adj2" fmla="val -17716"/>
          </a:avLst>
        </a:prstGeom>
        <a:solidFill>
          <a:sysClr val="window" lastClr="FFFFFF"/>
        </a:solidFill>
        <a:ln w="9525" cap="flat" cmpd="sng" algn="ctr">
          <a:solidFill>
            <a:srgbClr val="4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ysClr val="windowText" lastClr="000000"/>
              </a:solidFill>
            </a:rPr>
            <a:t>実績報告書の様式に確認番号を記入欄があります。</a:t>
          </a:r>
          <a:endParaRPr kumimoji="1" lang="en-US" altLang="ja-JP" sz="1100">
            <a:solidFill>
              <a:sysClr val="windowText" lastClr="000000"/>
            </a:solidFill>
          </a:endParaRPr>
        </a:p>
        <a:p>
          <a:pPr algn="l"/>
          <a:r>
            <a:rPr kumimoji="1" lang="ja-JP" altLang="en-US" sz="1100">
              <a:solidFill>
                <a:sysClr val="windowText" lastClr="000000"/>
              </a:solidFill>
            </a:rPr>
            <a:t>報告書の記入欄に記載された数字が入ります。</a:t>
          </a:r>
          <a:endParaRPr kumimoji="1" lang="en-US" altLang="ja-JP" sz="1100">
            <a:solidFill>
              <a:sysClr val="windowText" lastClr="000000"/>
            </a:solidFill>
          </a:endParaRPr>
        </a:p>
        <a:p>
          <a:pPr algn="l"/>
          <a:r>
            <a:rPr kumimoji="1" lang="ja-JP" altLang="en-US" sz="1100">
              <a:solidFill>
                <a:srgbClr val="FF0000"/>
              </a:solidFill>
            </a:rPr>
            <a:t>確認番号が入力されませんと助成額が表示されませんのでご注意ください。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78"/>
  <sheetViews>
    <sheetView tabSelected="1" view="pageBreakPreview" zoomScaleNormal="100" zoomScaleSheetLayoutView="100" workbookViewId="0">
      <selection activeCell="A6" sqref="A6"/>
    </sheetView>
  </sheetViews>
  <sheetFormatPr defaultColWidth="8.875" defaultRowHeight="13.5" x14ac:dyDescent="0.15"/>
  <cols>
    <col min="1" max="1" width="7.125" style="212" customWidth="1"/>
    <col min="2" max="2" width="9" style="271"/>
    <col min="3" max="3" width="8.875" style="212"/>
    <col min="4" max="5" width="9.375" style="212" customWidth="1"/>
    <col min="6" max="7" width="8.875" style="212"/>
    <col min="8" max="8" width="8.875" style="212" customWidth="1"/>
    <col min="9" max="9" width="10" style="212" customWidth="1"/>
    <col min="10" max="10" width="10.875" style="212" customWidth="1"/>
    <col min="11" max="16384" width="8.875" style="212"/>
  </cols>
  <sheetData>
    <row r="1" spans="1:10" x14ac:dyDescent="0.15">
      <c r="A1" s="210" t="s">
        <v>474</v>
      </c>
      <c r="B1" s="211"/>
      <c r="C1" s="210"/>
      <c r="D1" s="210"/>
      <c r="E1" s="210"/>
      <c r="F1" s="210"/>
      <c r="G1" s="210"/>
      <c r="H1" s="210"/>
      <c r="I1" s="557" t="s">
        <v>502</v>
      </c>
      <c r="J1" s="557"/>
    </row>
    <row r="2" spans="1:10" ht="6" customHeight="1" x14ac:dyDescent="0.15">
      <c r="A2" s="558"/>
      <c r="B2" s="558"/>
      <c r="C2" s="558"/>
      <c r="D2" s="558"/>
      <c r="E2" s="558"/>
      <c r="F2" s="558"/>
      <c r="G2" s="558"/>
      <c r="H2" s="558"/>
      <c r="I2" s="558"/>
      <c r="J2" s="558"/>
    </row>
    <row r="3" spans="1:10" x14ac:dyDescent="0.15">
      <c r="A3" s="561" t="s">
        <v>487</v>
      </c>
      <c r="B3" s="561"/>
      <c r="C3" s="561"/>
      <c r="D3" s="561"/>
      <c r="E3" s="561"/>
      <c r="F3" s="561"/>
      <c r="G3" s="561"/>
      <c r="H3" s="561"/>
      <c r="I3" s="561"/>
      <c r="J3" s="561"/>
    </row>
    <row r="4" spans="1:10" ht="20.100000000000001" customHeight="1" x14ac:dyDescent="0.15">
      <c r="A4" s="213" t="s">
        <v>491</v>
      </c>
      <c r="B4" s="214"/>
      <c r="C4" s="215"/>
      <c r="D4" s="215"/>
      <c r="E4" s="215"/>
      <c r="F4" s="215"/>
      <c r="G4" s="216" t="s">
        <v>429</v>
      </c>
      <c r="H4" s="560"/>
      <c r="I4" s="560"/>
      <c r="J4" s="560"/>
    </row>
    <row r="5" spans="1:10" ht="20.100000000000001" customHeight="1" x14ac:dyDescent="0.15">
      <c r="A5" s="215"/>
      <c r="B5" s="214"/>
      <c r="C5" s="215"/>
      <c r="D5" s="215"/>
      <c r="E5" s="215"/>
      <c r="F5" s="215"/>
      <c r="G5" s="216" t="s">
        <v>430</v>
      </c>
      <c r="H5" s="560"/>
      <c r="I5" s="560"/>
      <c r="J5" s="560"/>
    </row>
    <row r="6" spans="1:10" ht="20.100000000000001" customHeight="1" x14ac:dyDescent="0.15">
      <c r="A6" s="215"/>
      <c r="B6" s="214"/>
      <c r="C6" s="215"/>
      <c r="D6" s="215"/>
      <c r="E6" s="215"/>
      <c r="F6" s="215"/>
      <c r="G6" s="216" t="s">
        <v>431</v>
      </c>
      <c r="H6" s="560"/>
      <c r="I6" s="560"/>
      <c r="J6" s="560"/>
    </row>
    <row r="7" spans="1:10" ht="5.0999999999999996" customHeight="1" x14ac:dyDescent="0.15">
      <c r="A7" s="215"/>
      <c r="B7" s="214"/>
      <c r="C7" s="215"/>
      <c r="D7" s="215"/>
      <c r="E7" s="215"/>
      <c r="F7" s="215"/>
      <c r="G7" s="215"/>
      <c r="H7" s="217"/>
      <c r="I7" s="217"/>
      <c r="J7" s="217"/>
    </row>
    <row r="8" spans="1:10" ht="14.25" x14ac:dyDescent="0.15">
      <c r="A8" s="562" t="s">
        <v>715</v>
      </c>
      <c r="B8" s="562"/>
      <c r="C8" s="562"/>
      <c r="D8" s="562"/>
      <c r="E8" s="562"/>
      <c r="F8" s="562"/>
      <c r="G8" s="562"/>
      <c r="H8" s="562"/>
      <c r="I8" s="562"/>
      <c r="J8" s="562"/>
    </row>
    <row r="9" spans="1:10" ht="7.5" customHeight="1" x14ac:dyDescent="0.15">
      <c r="A9" s="210"/>
      <c r="B9" s="211"/>
      <c r="C9" s="210"/>
      <c r="D9" s="210"/>
      <c r="E9" s="210"/>
      <c r="F9" s="210"/>
      <c r="G9" s="210"/>
      <c r="H9" s="210"/>
      <c r="I9" s="210"/>
      <c r="J9" s="210"/>
    </row>
    <row r="10" spans="1:10" x14ac:dyDescent="0.15">
      <c r="A10" s="559" t="s">
        <v>505</v>
      </c>
      <c r="B10" s="559"/>
      <c r="C10" s="559"/>
      <c r="D10" s="559"/>
      <c r="E10" s="559"/>
      <c r="F10" s="559"/>
      <c r="G10" s="559"/>
      <c r="H10" s="559"/>
      <c r="I10" s="559"/>
      <c r="J10" s="559"/>
    </row>
    <row r="11" spans="1:10" ht="11.1" customHeight="1" x14ac:dyDescent="0.15">
      <c r="A11" s="217"/>
      <c r="B11" s="218"/>
      <c r="C11" s="217"/>
      <c r="D11" s="217"/>
      <c r="E11" s="217"/>
      <c r="F11" s="217"/>
      <c r="G11" s="217"/>
      <c r="H11" s="217"/>
      <c r="I11" s="217"/>
      <c r="J11" s="217"/>
    </row>
    <row r="12" spans="1:10" ht="15.95" customHeight="1" x14ac:dyDescent="0.15">
      <c r="A12" s="219"/>
      <c r="B12" s="220" t="s">
        <v>428</v>
      </c>
      <c r="C12" s="221"/>
      <c r="D12" s="221"/>
      <c r="E12" s="221"/>
      <c r="F12" s="221"/>
      <c r="G12" s="221"/>
      <c r="H12" s="221"/>
      <c r="I12" s="221"/>
      <c r="J12" s="221"/>
    </row>
    <row r="13" spans="1:10" ht="11.1" customHeight="1" x14ac:dyDescent="0.15">
      <c r="A13" s="219"/>
      <c r="B13" s="220"/>
      <c r="C13" s="221"/>
      <c r="D13" s="222"/>
      <c r="E13" s="222"/>
      <c r="F13" s="222"/>
      <c r="G13" s="222"/>
      <c r="H13" s="223"/>
      <c r="I13" s="221"/>
      <c r="J13" s="221"/>
    </row>
    <row r="14" spans="1:10" ht="14.25" thickBot="1" x14ac:dyDescent="0.2">
      <c r="A14" s="224"/>
      <c r="B14" s="225"/>
      <c r="C14" s="331"/>
      <c r="D14" s="320" t="s">
        <v>441</v>
      </c>
      <c r="E14" s="320"/>
      <c r="F14" s="318" t="s">
        <v>471</v>
      </c>
      <c r="G14" s="432">
        <f>トルクレンチ専用!G3+安全装置!G3</f>
        <v>0</v>
      </c>
      <c r="H14" s="319" t="s">
        <v>447</v>
      </c>
      <c r="I14" s="320"/>
      <c r="J14" s="321"/>
    </row>
    <row r="15" spans="1:10" ht="11.1" customHeight="1" x14ac:dyDescent="0.15">
      <c r="A15" s="224"/>
      <c r="B15" s="229"/>
      <c r="C15" s="230"/>
      <c r="D15" s="231"/>
      <c r="E15" s="231"/>
      <c r="F15" s="274"/>
      <c r="G15" s="274"/>
      <c r="H15" s="275"/>
      <c r="I15" s="276"/>
      <c r="J15" s="233"/>
    </row>
    <row r="16" spans="1:10" ht="11.1" customHeight="1" x14ac:dyDescent="0.15">
      <c r="A16" s="224"/>
      <c r="B16" s="229"/>
      <c r="C16" s="230"/>
      <c r="D16" s="223"/>
      <c r="E16" s="223"/>
      <c r="F16" s="546" t="s">
        <v>459</v>
      </c>
      <c r="G16" s="546"/>
      <c r="H16" s="433">
        <f>安全装置!L108</f>
        <v>0</v>
      </c>
      <c r="I16" s="275" t="s">
        <v>458</v>
      </c>
      <c r="J16" s="234"/>
    </row>
    <row r="17" spans="1:10" ht="11.1" customHeight="1" x14ac:dyDescent="0.15">
      <c r="A17" s="224"/>
      <c r="B17" s="229"/>
      <c r="C17" s="230"/>
      <c r="D17" s="231"/>
      <c r="E17" s="231"/>
      <c r="F17" s="275"/>
      <c r="G17" s="274"/>
      <c r="H17" s="434"/>
      <c r="I17" s="275"/>
      <c r="J17" s="234"/>
    </row>
    <row r="18" spans="1:10" ht="11.1" customHeight="1" x14ac:dyDescent="0.15">
      <c r="A18" s="224"/>
      <c r="B18" s="229"/>
      <c r="C18" s="230"/>
      <c r="D18" s="223"/>
      <c r="E18" s="223"/>
      <c r="F18" s="546" t="s">
        <v>460</v>
      </c>
      <c r="G18" s="546"/>
      <c r="H18" s="433">
        <f>安全装置!M108</f>
        <v>0</v>
      </c>
      <c r="I18" s="275" t="s">
        <v>458</v>
      </c>
      <c r="J18" s="234"/>
    </row>
    <row r="19" spans="1:10" ht="11.1" customHeight="1" x14ac:dyDescent="0.15">
      <c r="A19" s="224"/>
      <c r="B19" s="229"/>
      <c r="C19" s="230"/>
      <c r="D19" s="231"/>
      <c r="E19" s="231"/>
      <c r="F19" s="275"/>
      <c r="G19" s="274"/>
      <c r="H19" s="434"/>
      <c r="I19" s="275"/>
      <c r="J19" s="234"/>
    </row>
    <row r="20" spans="1:10" ht="11.1" customHeight="1" x14ac:dyDescent="0.15">
      <c r="A20" s="519"/>
      <c r="B20" s="229"/>
      <c r="C20" s="230"/>
      <c r="D20" s="231"/>
      <c r="E20" s="231"/>
      <c r="F20" s="546" t="s">
        <v>1118</v>
      </c>
      <c r="G20" s="546"/>
      <c r="H20" s="433">
        <f>安全装置!N108</f>
        <v>0</v>
      </c>
      <c r="I20" s="517" t="s">
        <v>1122</v>
      </c>
      <c r="J20" s="234"/>
    </row>
    <row r="21" spans="1:10" ht="11.1" customHeight="1" x14ac:dyDescent="0.15">
      <c r="A21" s="519"/>
      <c r="B21" s="229"/>
      <c r="C21" s="230"/>
      <c r="D21" s="231"/>
      <c r="E21" s="231"/>
      <c r="F21" s="517"/>
      <c r="G21" s="274"/>
      <c r="H21" s="434"/>
      <c r="I21" s="517"/>
      <c r="J21" s="234"/>
    </row>
    <row r="22" spans="1:10" ht="11.1" customHeight="1" x14ac:dyDescent="0.15">
      <c r="A22" s="224"/>
      <c r="B22" s="229"/>
      <c r="C22" s="230"/>
      <c r="D22" s="231"/>
      <c r="E22" s="231"/>
      <c r="F22" s="546" t="s">
        <v>1119</v>
      </c>
      <c r="G22" s="546"/>
      <c r="H22" s="433">
        <f>安全装置!O108</f>
        <v>0</v>
      </c>
      <c r="I22" s="275" t="s">
        <v>458</v>
      </c>
      <c r="J22" s="234"/>
    </row>
    <row r="23" spans="1:10" ht="11.1" customHeight="1" x14ac:dyDescent="0.15">
      <c r="A23" s="224"/>
      <c r="B23" s="229"/>
      <c r="C23" s="230"/>
      <c r="D23" s="231"/>
      <c r="E23" s="231"/>
      <c r="F23" s="275"/>
      <c r="G23" s="274"/>
      <c r="H23" s="434"/>
      <c r="I23" s="276"/>
      <c r="J23" s="234"/>
    </row>
    <row r="24" spans="1:10" ht="11.1" customHeight="1" x14ac:dyDescent="0.15">
      <c r="A24" s="224"/>
      <c r="B24" s="229"/>
      <c r="C24" s="230"/>
      <c r="D24" s="223"/>
      <c r="E24" s="223"/>
      <c r="F24" s="546" t="s">
        <v>1120</v>
      </c>
      <c r="G24" s="546"/>
      <c r="H24" s="433">
        <f>安全装置!P108</f>
        <v>0</v>
      </c>
      <c r="I24" s="275" t="s">
        <v>458</v>
      </c>
      <c r="J24" s="234"/>
    </row>
    <row r="25" spans="1:10" ht="11.1" customHeight="1" x14ac:dyDescent="0.15">
      <c r="A25" s="493"/>
      <c r="B25" s="229"/>
      <c r="C25" s="230"/>
      <c r="D25" s="223"/>
      <c r="E25" s="223"/>
      <c r="F25" s="492"/>
      <c r="G25" s="492"/>
      <c r="H25" s="495"/>
      <c r="I25" s="492"/>
      <c r="J25" s="234"/>
    </row>
    <row r="26" spans="1:10" ht="11.1" customHeight="1" x14ac:dyDescent="0.15">
      <c r="A26" s="493"/>
      <c r="B26" s="229"/>
      <c r="C26" s="230"/>
      <c r="D26" s="223"/>
      <c r="E26" s="223"/>
      <c r="F26" s="546" t="s">
        <v>1121</v>
      </c>
      <c r="G26" s="546"/>
      <c r="H26" s="433">
        <f>トルクレンチ専用!P108</f>
        <v>0</v>
      </c>
      <c r="I26" s="492" t="s">
        <v>447</v>
      </c>
      <c r="J26" s="234"/>
    </row>
    <row r="27" spans="1:10" ht="11.1" customHeight="1" x14ac:dyDescent="0.15">
      <c r="A27" s="224"/>
      <c r="B27" s="229"/>
      <c r="C27" s="235"/>
      <c r="D27" s="236"/>
      <c r="E27" s="236"/>
      <c r="F27" s="547"/>
      <c r="G27" s="547"/>
      <c r="H27" s="494"/>
      <c r="I27" s="279"/>
      <c r="J27" s="237"/>
    </row>
    <row r="28" spans="1:10" ht="5.0999999999999996" customHeight="1" x14ac:dyDescent="0.15">
      <c r="A28" s="224"/>
      <c r="B28" s="229"/>
      <c r="C28" s="232"/>
      <c r="D28" s="231"/>
      <c r="E28" s="231"/>
      <c r="F28" s="274"/>
      <c r="G28" s="274"/>
      <c r="H28" s="275"/>
      <c r="I28" s="276"/>
      <c r="J28" s="231"/>
    </row>
    <row r="29" spans="1:10" ht="14.25" thickBot="1" x14ac:dyDescent="0.2">
      <c r="A29" s="210"/>
      <c r="B29" s="238"/>
      <c r="C29" s="317"/>
      <c r="D29" s="548" t="s">
        <v>472</v>
      </c>
      <c r="E29" s="548"/>
      <c r="F29" s="318" t="s">
        <v>471</v>
      </c>
      <c r="G29" s="435">
        <f>ドラレコ!G2</f>
        <v>0</v>
      </c>
      <c r="H29" s="319" t="s">
        <v>448</v>
      </c>
      <c r="I29" s="320"/>
      <c r="J29" s="321"/>
    </row>
    <row r="30" spans="1:10" ht="11.1" customHeight="1" x14ac:dyDescent="0.15">
      <c r="A30" s="210"/>
      <c r="B30" s="240"/>
      <c r="C30" s="241"/>
      <c r="D30" s="242"/>
      <c r="E30" s="242"/>
      <c r="F30" s="281"/>
      <c r="G30" s="282"/>
      <c r="H30" s="275"/>
      <c r="I30" s="283"/>
      <c r="J30" s="233"/>
    </row>
    <row r="31" spans="1:10" ht="11.1" customHeight="1" x14ac:dyDescent="0.15">
      <c r="A31" s="224"/>
      <c r="B31" s="229"/>
      <c r="C31" s="230"/>
      <c r="D31" s="223"/>
      <c r="E31" s="223"/>
      <c r="F31" s="546" t="s">
        <v>463</v>
      </c>
      <c r="G31" s="546"/>
      <c r="H31" s="433">
        <f>ドラレコ!K37</f>
        <v>0</v>
      </c>
      <c r="I31" s="275" t="s">
        <v>458</v>
      </c>
      <c r="J31" s="234"/>
    </row>
    <row r="32" spans="1:10" ht="11.1" customHeight="1" x14ac:dyDescent="0.15">
      <c r="A32" s="224"/>
      <c r="B32" s="229"/>
      <c r="C32" s="230"/>
      <c r="D32" s="231"/>
      <c r="E32" s="231"/>
      <c r="F32" s="275"/>
      <c r="G32" s="274"/>
      <c r="H32" s="434"/>
      <c r="I32" s="275"/>
      <c r="J32" s="234"/>
    </row>
    <row r="33" spans="1:10" ht="11.1" customHeight="1" x14ac:dyDescent="0.15">
      <c r="A33" s="224"/>
      <c r="B33" s="229"/>
      <c r="C33" s="230"/>
      <c r="D33" s="223"/>
      <c r="E33" s="223"/>
      <c r="F33" s="546" t="s">
        <v>464</v>
      </c>
      <c r="G33" s="546"/>
      <c r="H33" s="433">
        <f>ドラレコ!J37</f>
        <v>0</v>
      </c>
      <c r="I33" s="275" t="s">
        <v>458</v>
      </c>
      <c r="J33" s="234"/>
    </row>
    <row r="34" spans="1:10" ht="11.1" customHeight="1" x14ac:dyDescent="0.15">
      <c r="A34" s="224"/>
      <c r="B34" s="229"/>
      <c r="C34" s="230"/>
      <c r="D34" s="231"/>
      <c r="E34" s="231"/>
      <c r="F34" s="275"/>
      <c r="G34" s="274"/>
      <c r="H34" s="434"/>
      <c r="I34" s="275"/>
      <c r="J34" s="234"/>
    </row>
    <row r="35" spans="1:10" ht="11.1" customHeight="1" x14ac:dyDescent="0.15">
      <c r="A35" s="224"/>
      <c r="B35" s="229"/>
      <c r="C35" s="230"/>
      <c r="D35" s="223"/>
      <c r="E35" s="223"/>
      <c r="F35" s="546" t="s">
        <v>465</v>
      </c>
      <c r="G35" s="546"/>
      <c r="H35" s="433">
        <f>ドラレコ!I37</f>
        <v>0</v>
      </c>
      <c r="I35" s="275" t="s">
        <v>458</v>
      </c>
      <c r="J35" s="234"/>
    </row>
    <row r="36" spans="1:10" ht="11.1" customHeight="1" x14ac:dyDescent="0.15">
      <c r="A36" s="224"/>
      <c r="B36" s="229"/>
      <c r="C36" s="230"/>
      <c r="D36" s="231"/>
      <c r="E36" s="231"/>
      <c r="F36" s="275"/>
      <c r="G36" s="274"/>
      <c r="H36" s="434"/>
      <c r="I36" s="276"/>
      <c r="J36" s="233"/>
    </row>
    <row r="37" spans="1:10" ht="11.1" customHeight="1" x14ac:dyDescent="0.15">
      <c r="A37" s="224"/>
      <c r="B37" s="229"/>
      <c r="C37" s="230"/>
      <c r="D37" s="223"/>
      <c r="E37" s="223"/>
      <c r="F37" s="546" t="s">
        <v>466</v>
      </c>
      <c r="G37" s="546"/>
      <c r="H37" s="433">
        <f>ドラレコ!L37</f>
        <v>0</v>
      </c>
      <c r="I37" s="275" t="s">
        <v>458</v>
      </c>
      <c r="J37" s="234"/>
    </row>
    <row r="38" spans="1:10" ht="11.1" customHeight="1" x14ac:dyDescent="0.15">
      <c r="A38" s="224"/>
      <c r="B38" s="229"/>
      <c r="C38" s="235"/>
      <c r="D38" s="236"/>
      <c r="E38" s="236"/>
      <c r="F38" s="278"/>
      <c r="G38" s="278"/>
      <c r="H38" s="279"/>
      <c r="I38" s="279"/>
      <c r="J38" s="243"/>
    </row>
    <row r="39" spans="1:10" ht="5.0999999999999996" customHeight="1" x14ac:dyDescent="0.15">
      <c r="A39" s="224"/>
      <c r="B39" s="229"/>
      <c r="C39" s="232"/>
      <c r="D39" s="231"/>
      <c r="E39" s="231"/>
      <c r="F39" s="274"/>
      <c r="G39" s="274"/>
      <c r="H39" s="275"/>
      <c r="I39" s="275"/>
      <c r="J39" s="210"/>
    </row>
    <row r="40" spans="1:10" x14ac:dyDescent="0.15">
      <c r="A40" s="210"/>
      <c r="B40" s="238"/>
      <c r="C40" s="322"/>
      <c r="D40" s="323" t="s">
        <v>442</v>
      </c>
      <c r="E40" s="324"/>
      <c r="F40" s="325" t="s">
        <v>471</v>
      </c>
      <c r="G40" s="436">
        <f>可動式!G2</f>
        <v>0</v>
      </c>
      <c r="H40" s="326" t="s">
        <v>448</v>
      </c>
      <c r="I40" s="327"/>
      <c r="J40" s="328"/>
    </row>
    <row r="41" spans="1:10" ht="5.0999999999999996" customHeight="1" x14ac:dyDescent="0.15">
      <c r="A41" s="210"/>
      <c r="B41" s="246"/>
      <c r="C41" s="210"/>
      <c r="D41" s="247"/>
      <c r="E41" s="247"/>
      <c r="F41" s="285"/>
      <c r="G41" s="437"/>
      <c r="H41" s="286"/>
      <c r="I41" s="287"/>
      <c r="J41" s="213"/>
    </row>
    <row r="42" spans="1:10" x14ac:dyDescent="0.15">
      <c r="A42" s="210"/>
      <c r="B42" s="238"/>
      <c r="C42" s="322"/>
      <c r="D42" s="329" t="s">
        <v>443</v>
      </c>
      <c r="E42" s="329"/>
      <c r="F42" s="325" t="s">
        <v>471</v>
      </c>
      <c r="G42" s="436">
        <f>EMS!G2</f>
        <v>0</v>
      </c>
      <c r="H42" s="326" t="s">
        <v>449</v>
      </c>
      <c r="I42" s="327"/>
      <c r="J42" s="328"/>
    </row>
    <row r="43" spans="1:10" ht="5.0999999999999996" customHeight="1" x14ac:dyDescent="0.15">
      <c r="A43" s="210"/>
      <c r="B43" s="246"/>
      <c r="C43" s="210"/>
      <c r="D43" s="247"/>
      <c r="E43" s="247"/>
      <c r="F43" s="285"/>
      <c r="G43" s="437"/>
      <c r="H43" s="286"/>
      <c r="I43" s="287"/>
      <c r="J43" s="213"/>
    </row>
    <row r="44" spans="1:10" ht="14.25" thickBot="1" x14ac:dyDescent="0.2">
      <c r="A44" s="210"/>
      <c r="B44" s="238"/>
      <c r="C44" s="317"/>
      <c r="D44" s="550" t="s">
        <v>476</v>
      </c>
      <c r="E44" s="550"/>
      <c r="F44" s="318" t="s">
        <v>471</v>
      </c>
      <c r="G44" s="435">
        <f>ｱｲﾄﾞﾘﾝｸﾞｽﾄｯﾌﾟ!G2</f>
        <v>0</v>
      </c>
      <c r="H44" s="319" t="s">
        <v>448</v>
      </c>
      <c r="I44" s="330"/>
      <c r="J44" s="321"/>
    </row>
    <row r="45" spans="1:10" ht="11.1" customHeight="1" x14ac:dyDescent="0.15">
      <c r="A45" s="210"/>
      <c r="B45" s="249"/>
      <c r="C45" s="241"/>
      <c r="D45" s="250"/>
      <c r="E45" s="250"/>
      <c r="F45" s="288"/>
      <c r="G45" s="289"/>
      <c r="H45" s="275"/>
      <c r="I45" s="283"/>
      <c r="J45" s="233"/>
    </row>
    <row r="46" spans="1:10" ht="11.1" customHeight="1" x14ac:dyDescent="0.15">
      <c r="A46" s="210"/>
      <c r="B46" s="249"/>
      <c r="C46" s="241"/>
      <c r="D46" s="251"/>
      <c r="E46" s="251"/>
      <c r="F46" s="546" t="s">
        <v>467</v>
      </c>
      <c r="G46" s="546"/>
      <c r="H46" s="433">
        <f>ｱｲﾄﾞﾘﾝｸﾞｽﾄｯﾌﾟ!K17</f>
        <v>0</v>
      </c>
      <c r="I46" s="275" t="s">
        <v>458</v>
      </c>
      <c r="J46" s="233"/>
    </row>
    <row r="47" spans="1:10" ht="11.1" customHeight="1" x14ac:dyDescent="0.15">
      <c r="A47" s="210"/>
      <c r="B47" s="249"/>
      <c r="C47" s="241"/>
      <c r="D47" s="250"/>
      <c r="E47" s="250"/>
      <c r="F47" s="275"/>
      <c r="G47" s="274"/>
      <c r="H47" s="434"/>
      <c r="I47" s="275"/>
      <c r="J47" s="233"/>
    </row>
    <row r="48" spans="1:10" ht="11.1" customHeight="1" x14ac:dyDescent="0.15">
      <c r="A48" s="210"/>
      <c r="B48" s="249"/>
      <c r="C48" s="241"/>
      <c r="D48" s="251"/>
      <c r="E48" s="251"/>
      <c r="F48" s="546" t="s">
        <v>473</v>
      </c>
      <c r="G48" s="546"/>
      <c r="H48" s="433">
        <f>ｱｲﾄﾞﾘﾝｸﾞｽﾄｯﾌﾟ!L17</f>
        <v>0</v>
      </c>
      <c r="I48" s="275" t="s">
        <v>458</v>
      </c>
      <c r="J48" s="233"/>
    </row>
    <row r="49" spans="1:10" ht="11.1" customHeight="1" x14ac:dyDescent="0.15">
      <c r="A49" s="210"/>
      <c r="B49" s="249"/>
      <c r="C49" s="241"/>
      <c r="D49" s="250"/>
      <c r="E49" s="250"/>
      <c r="F49" s="275"/>
      <c r="G49" s="274"/>
      <c r="H49" s="434"/>
      <c r="I49" s="275"/>
      <c r="J49" s="233"/>
    </row>
    <row r="50" spans="1:10" ht="11.1" customHeight="1" x14ac:dyDescent="0.15">
      <c r="A50" s="210"/>
      <c r="B50" s="249"/>
      <c r="C50" s="241"/>
      <c r="D50" s="251"/>
      <c r="E50" s="251"/>
      <c r="F50" s="546" t="s">
        <v>468</v>
      </c>
      <c r="G50" s="546"/>
      <c r="H50" s="433">
        <f>ｱｲﾄﾞﾘﾝｸﾞｽﾄｯﾌﾟ!M17</f>
        <v>0</v>
      </c>
      <c r="I50" s="275" t="s">
        <v>458</v>
      </c>
      <c r="J50" s="233"/>
    </row>
    <row r="51" spans="1:10" ht="11.1" customHeight="1" x14ac:dyDescent="0.15">
      <c r="A51" s="210"/>
      <c r="B51" s="249"/>
      <c r="C51" s="241"/>
      <c r="D51" s="250"/>
      <c r="E51" s="250"/>
      <c r="F51" s="275"/>
      <c r="G51" s="274"/>
      <c r="H51" s="434"/>
      <c r="I51" s="276"/>
      <c r="J51" s="233"/>
    </row>
    <row r="52" spans="1:10" ht="11.1" customHeight="1" x14ac:dyDescent="0.15">
      <c r="A52" s="210"/>
      <c r="B52" s="249"/>
      <c r="C52" s="241"/>
      <c r="D52" s="251"/>
      <c r="E52" s="251"/>
      <c r="F52" s="546" t="s">
        <v>469</v>
      </c>
      <c r="G52" s="546"/>
      <c r="H52" s="433">
        <f>ｱｲﾄﾞﾘﾝｸﾞｽﾄｯﾌﾟ!N17</f>
        <v>0</v>
      </c>
      <c r="I52" s="275" t="s">
        <v>458</v>
      </c>
      <c r="J52" s="233"/>
    </row>
    <row r="53" spans="1:10" ht="11.1" customHeight="1" x14ac:dyDescent="0.15">
      <c r="A53" s="210"/>
      <c r="B53" s="249"/>
      <c r="C53" s="241"/>
      <c r="D53" s="251"/>
      <c r="E53" s="251"/>
      <c r="F53" s="275"/>
      <c r="G53" s="275"/>
      <c r="H53" s="434"/>
      <c r="I53" s="275"/>
      <c r="J53" s="233"/>
    </row>
    <row r="54" spans="1:10" ht="11.1" customHeight="1" x14ac:dyDescent="0.15">
      <c r="A54" s="210"/>
      <c r="B54" s="249"/>
      <c r="C54" s="241"/>
      <c r="D54" s="251"/>
      <c r="E54" s="251"/>
      <c r="F54" s="546" t="s">
        <v>470</v>
      </c>
      <c r="G54" s="546"/>
      <c r="H54" s="433">
        <f>ｱｲﾄﾞﾘﾝｸﾞｽﾄｯﾌﾟ!O17</f>
        <v>0</v>
      </c>
      <c r="I54" s="275" t="s">
        <v>458</v>
      </c>
      <c r="J54" s="233"/>
    </row>
    <row r="55" spans="1:10" ht="11.1" customHeight="1" x14ac:dyDescent="0.15">
      <c r="A55" s="210"/>
      <c r="B55" s="249"/>
      <c r="C55" s="252"/>
      <c r="D55" s="253"/>
      <c r="E55" s="253"/>
      <c r="F55" s="290"/>
      <c r="G55" s="291"/>
      <c r="H55" s="279"/>
      <c r="I55" s="291"/>
      <c r="J55" s="237"/>
    </row>
    <row r="56" spans="1:10" x14ac:dyDescent="0.15">
      <c r="A56" s="549" t="s">
        <v>434</v>
      </c>
      <c r="B56" s="549"/>
      <c r="C56" s="549"/>
      <c r="D56" s="549"/>
      <c r="E56" s="549"/>
      <c r="F56" s="549"/>
      <c r="G56" s="549"/>
      <c r="H56" s="549"/>
      <c r="I56" s="549"/>
      <c r="J56" s="549"/>
    </row>
    <row r="57" spans="1:10" s="255" customFormat="1" x14ac:dyDescent="0.15">
      <c r="A57" s="551" t="s">
        <v>611</v>
      </c>
      <c r="B57" s="551"/>
      <c r="C57" s="551"/>
      <c r="D57" s="551"/>
      <c r="E57" s="551"/>
      <c r="F57" s="551"/>
      <c r="G57" s="551"/>
      <c r="H57" s="551"/>
      <c r="I57" s="551"/>
      <c r="J57" s="551"/>
    </row>
    <row r="58" spans="1:10" ht="17.25" x14ac:dyDescent="0.2">
      <c r="A58" s="552" t="s">
        <v>558</v>
      </c>
      <c r="B58" s="552"/>
      <c r="C58" s="256"/>
      <c r="D58" s="256"/>
      <c r="E58" s="256"/>
      <c r="F58" s="256"/>
      <c r="G58" s="256"/>
      <c r="H58" s="256"/>
      <c r="I58" s="256"/>
      <c r="J58" s="256"/>
    </row>
    <row r="59" spans="1:10" s="210" customFormat="1" ht="21.75" customHeight="1" x14ac:dyDescent="0.15">
      <c r="A59" s="553" t="s">
        <v>501</v>
      </c>
      <c r="B59" s="554"/>
      <c r="C59" s="555" t="s">
        <v>562</v>
      </c>
      <c r="D59" s="556"/>
      <c r="E59" s="556"/>
      <c r="F59" s="556"/>
      <c r="G59" s="556"/>
      <c r="H59" s="556"/>
      <c r="I59" s="556"/>
      <c r="J59" s="556"/>
    </row>
    <row r="60" spans="1:10" x14ac:dyDescent="0.15">
      <c r="A60" s="534" t="s">
        <v>489</v>
      </c>
      <c r="B60" s="534"/>
      <c r="C60" s="524" t="s">
        <v>615</v>
      </c>
      <c r="D60" s="525"/>
      <c r="E60" s="524" t="s">
        <v>496</v>
      </c>
      <c r="F60" s="525"/>
      <c r="G60" s="524" t="s">
        <v>560</v>
      </c>
      <c r="H60" s="525"/>
      <c r="I60" s="524" t="s">
        <v>561</v>
      </c>
      <c r="J60" s="525"/>
    </row>
    <row r="61" spans="1:10" ht="20.100000000000001" customHeight="1" x14ac:dyDescent="0.15">
      <c r="A61" s="526"/>
      <c r="B61" s="526"/>
      <c r="C61" s="527"/>
      <c r="D61" s="528"/>
      <c r="E61" s="529"/>
      <c r="F61" s="530"/>
      <c r="G61" s="529"/>
      <c r="H61" s="530"/>
      <c r="I61" s="531"/>
      <c r="J61" s="532"/>
    </row>
    <row r="62" spans="1:10" ht="9" customHeight="1" x14ac:dyDescent="0.15">
      <c r="A62" s="257"/>
      <c r="B62" s="257"/>
      <c r="C62" s="258"/>
      <c r="D62" s="258"/>
      <c r="E62" s="259"/>
      <c r="F62" s="259"/>
      <c r="G62" s="259"/>
      <c r="H62" s="259"/>
      <c r="I62" s="259"/>
      <c r="J62" s="259"/>
    </row>
    <row r="63" spans="1:10" ht="17.25" x14ac:dyDescent="0.2">
      <c r="A63" s="533" t="s">
        <v>559</v>
      </c>
      <c r="B63" s="533"/>
      <c r="C63" s="256"/>
      <c r="D63" s="256"/>
      <c r="E63" s="256"/>
      <c r="F63" s="256"/>
      <c r="G63" s="256"/>
      <c r="H63" s="256"/>
      <c r="I63" s="256"/>
      <c r="J63" s="256"/>
    </row>
    <row r="64" spans="1:10" x14ac:dyDescent="0.15">
      <c r="A64" s="534" t="s">
        <v>444</v>
      </c>
      <c r="B64" s="534"/>
      <c r="C64" s="524" t="s">
        <v>614</v>
      </c>
      <c r="D64" s="525"/>
      <c r="E64" s="524" t="s">
        <v>496</v>
      </c>
      <c r="F64" s="525"/>
      <c r="G64" s="524" t="s">
        <v>560</v>
      </c>
      <c r="H64" s="525"/>
      <c r="I64" s="524" t="s">
        <v>561</v>
      </c>
      <c r="J64" s="525"/>
    </row>
    <row r="65" spans="1:12" ht="20.100000000000001" customHeight="1" x14ac:dyDescent="0.15">
      <c r="A65" s="526"/>
      <c r="B65" s="526"/>
      <c r="C65" s="527"/>
      <c r="D65" s="528"/>
      <c r="E65" s="529"/>
      <c r="F65" s="530"/>
      <c r="G65" s="529"/>
      <c r="H65" s="530"/>
      <c r="I65" s="531"/>
      <c r="J65" s="532"/>
      <c r="L65" s="260"/>
    </row>
    <row r="66" spans="1:12" ht="10.5" customHeight="1" x14ac:dyDescent="0.15">
      <c r="A66" s="261"/>
      <c r="B66" s="211"/>
      <c r="C66" s="210"/>
      <c r="D66" s="210"/>
      <c r="E66" s="210"/>
      <c r="F66" s="210"/>
      <c r="G66" s="210"/>
      <c r="H66" s="210"/>
      <c r="I66" s="210"/>
      <c r="J66" s="210"/>
    </row>
    <row r="67" spans="1:12" x14ac:dyDescent="0.15">
      <c r="A67" s="262" t="s">
        <v>475</v>
      </c>
      <c r="B67" s="262"/>
      <c r="C67" s="263"/>
      <c r="D67" s="263"/>
      <c r="E67" s="263"/>
      <c r="F67" s="263"/>
      <c r="G67" s="263"/>
      <c r="H67" s="263"/>
      <c r="I67" s="263"/>
      <c r="J67" s="263"/>
    </row>
    <row r="68" spans="1:12" x14ac:dyDescent="0.15">
      <c r="A68" s="210" t="s">
        <v>490</v>
      </c>
      <c r="B68" s="250"/>
      <c r="C68" s="256"/>
      <c r="D68" s="256"/>
      <c r="E68" s="256"/>
      <c r="F68" s="256"/>
      <c r="G68" s="256"/>
      <c r="H68" s="256"/>
      <c r="I68" s="542" t="str">
        <f>"岐ト協発第"&amp;トラック協会使用!C3&amp;"号"</f>
        <v>岐ト協発第号</v>
      </c>
      <c r="J68" s="542"/>
    </row>
    <row r="69" spans="1:12" x14ac:dyDescent="0.15">
      <c r="A69" s="210"/>
      <c r="B69" s="211"/>
      <c r="C69" s="541"/>
      <c r="D69" s="541"/>
      <c r="E69" s="541"/>
      <c r="F69" s="541"/>
      <c r="G69" s="541"/>
      <c r="H69" s="543" t="str">
        <f>トラック協会使用!D3</f>
        <v>令和　年　月　日</v>
      </c>
      <c r="I69" s="543"/>
      <c r="J69" s="543"/>
    </row>
    <row r="70" spans="1:12" ht="20.100000000000001" customHeight="1" x14ac:dyDescent="0.2">
      <c r="A70" s="210"/>
      <c r="B70" s="211"/>
      <c r="C70" s="544" t="s">
        <v>504</v>
      </c>
      <c r="D70" s="544"/>
      <c r="E70" s="544"/>
      <c r="F70" s="544"/>
      <c r="G70" s="544"/>
      <c r="H70" s="264"/>
      <c r="I70" s="264"/>
      <c r="J70" s="264"/>
    </row>
    <row r="71" spans="1:12" ht="9.75" customHeight="1" x14ac:dyDescent="0.15">
      <c r="A71" s="265"/>
      <c r="B71" s="545"/>
      <c r="C71" s="545"/>
      <c r="D71" s="210"/>
      <c r="E71" s="210"/>
      <c r="F71" s="210"/>
      <c r="G71" s="210"/>
      <c r="H71" s="266"/>
      <c r="I71" s="266"/>
      <c r="J71" s="266"/>
    </row>
    <row r="72" spans="1:12" x14ac:dyDescent="0.15">
      <c r="A72" s="210"/>
      <c r="B72" s="211"/>
      <c r="C72" s="210"/>
      <c r="D72" s="210"/>
      <c r="E72" s="210"/>
      <c r="F72" s="210"/>
      <c r="G72" s="210"/>
      <c r="H72" s="210"/>
      <c r="I72" s="210"/>
      <c r="J72" s="210"/>
    </row>
    <row r="73" spans="1:12" ht="14.25" x14ac:dyDescent="0.15">
      <c r="A73" s="540">
        <f>H5</f>
        <v>0</v>
      </c>
      <c r="B73" s="540"/>
      <c r="C73" s="540"/>
      <c r="D73" s="540"/>
      <c r="E73" s="210" t="s">
        <v>486</v>
      </c>
      <c r="F73" s="210"/>
      <c r="G73" s="539" t="s">
        <v>493</v>
      </c>
      <c r="H73" s="539"/>
      <c r="I73" s="539"/>
      <c r="J73" s="539"/>
    </row>
    <row r="74" spans="1:12" ht="18.75" customHeight="1" x14ac:dyDescent="0.15">
      <c r="A74" s="210"/>
      <c r="B74" s="267"/>
      <c r="C74" s="267"/>
      <c r="D74" s="210"/>
      <c r="E74" s="210"/>
      <c r="F74" s="210"/>
      <c r="G74" s="539" t="s">
        <v>492</v>
      </c>
      <c r="H74" s="539"/>
      <c r="I74" s="539"/>
      <c r="J74" s="539"/>
    </row>
    <row r="75" spans="1:12" x14ac:dyDescent="0.15">
      <c r="A75" s="210"/>
      <c r="B75" s="267"/>
      <c r="C75" s="267"/>
      <c r="D75" s="210"/>
      <c r="E75" s="210"/>
      <c r="F75" s="210"/>
      <c r="G75" s="210"/>
      <c r="H75" s="248"/>
      <c r="I75" s="248"/>
      <c r="J75" s="248"/>
    </row>
    <row r="76" spans="1:12" x14ac:dyDescent="0.15">
      <c r="A76" s="535" t="s">
        <v>499</v>
      </c>
      <c r="B76" s="535"/>
      <c r="C76" s="535"/>
      <c r="D76" s="535"/>
      <c r="E76" s="535"/>
      <c r="F76" s="535"/>
      <c r="G76" s="535"/>
      <c r="H76" s="535"/>
      <c r="I76" s="535"/>
      <c r="J76" s="535"/>
    </row>
    <row r="77" spans="1:12" ht="13.5" customHeight="1" x14ac:dyDescent="0.15">
      <c r="A77" s="210"/>
      <c r="B77" s="268"/>
      <c r="C77" s="268"/>
      <c r="D77" s="536"/>
      <c r="E77" s="536"/>
      <c r="F77" s="269"/>
      <c r="G77" s="269"/>
      <c r="H77" s="266"/>
      <c r="I77" s="268"/>
      <c r="J77" s="268"/>
    </row>
    <row r="78" spans="1:12" ht="14.25" customHeight="1" x14ac:dyDescent="0.15">
      <c r="A78" s="210"/>
      <c r="B78" s="268"/>
      <c r="C78" s="268"/>
      <c r="D78" s="537" t="s">
        <v>1084</v>
      </c>
      <c r="E78" s="537"/>
      <c r="F78" s="424">
        <f>トラック協会使用!A3</f>
        <v>0</v>
      </c>
      <c r="G78" s="270" t="s">
        <v>557</v>
      </c>
      <c r="H78" s="266"/>
      <c r="I78" s="538"/>
      <c r="J78" s="538"/>
    </row>
  </sheetData>
  <sheetProtection sheet="1" objects="1" scenarios="1"/>
  <mergeCells count="64">
    <mergeCell ref="I1:J1"/>
    <mergeCell ref="A2:J2"/>
    <mergeCell ref="A10:J10"/>
    <mergeCell ref="H4:J4"/>
    <mergeCell ref="H6:J6"/>
    <mergeCell ref="H5:J5"/>
    <mergeCell ref="A3:J3"/>
    <mergeCell ref="A8:J8"/>
    <mergeCell ref="A57:J57"/>
    <mergeCell ref="A58:B58"/>
    <mergeCell ref="A59:B59"/>
    <mergeCell ref="C59:J59"/>
    <mergeCell ref="A60:B60"/>
    <mergeCell ref="C60:D60"/>
    <mergeCell ref="E60:F60"/>
    <mergeCell ref="G60:H60"/>
    <mergeCell ref="I60:J60"/>
    <mergeCell ref="F46:G46"/>
    <mergeCell ref="D29:E29"/>
    <mergeCell ref="A56:J56"/>
    <mergeCell ref="D44:E44"/>
    <mergeCell ref="F54:G54"/>
    <mergeCell ref="F50:G50"/>
    <mergeCell ref="F52:G52"/>
    <mergeCell ref="F48:G48"/>
    <mergeCell ref="F31:G31"/>
    <mergeCell ref="F33:G33"/>
    <mergeCell ref="F35:G35"/>
    <mergeCell ref="F16:G16"/>
    <mergeCell ref="F37:G37"/>
    <mergeCell ref="F22:G22"/>
    <mergeCell ref="F24:G24"/>
    <mergeCell ref="F18:G18"/>
    <mergeCell ref="F27:G27"/>
    <mergeCell ref="F26:G26"/>
    <mergeCell ref="F20:G20"/>
    <mergeCell ref="C69:G69"/>
    <mergeCell ref="I68:J68"/>
    <mergeCell ref="H69:J69"/>
    <mergeCell ref="C70:G70"/>
    <mergeCell ref="B71:C71"/>
    <mergeCell ref="A76:J76"/>
    <mergeCell ref="D77:E77"/>
    <mergeCell ref="D78:E78"/>
    <mergeCell ref="I78:J78"/>
    <mergeCell ref="G73:J73"/>
    <mergeCell ref="A73:D73"/>
    <mergeCell ref="G74:J74"/>
    <mergeCell ref="A61:B61"/>
    <mergeCell ref="C61:D61"/>
    <mergeCell ref="E61:F61"/>
    <mergeCell ref="G61:H61"/>
    <mergeCell ref="I61:J61"/>
    <mergeCell ref="A63:B63"/>
    <mergeCell ref="A64:B64"/>
    <mergeCell ref="C64:D64"/>
    <mergeCell ref="E64:F64"/>
    <mergeCell ref="G64:H64"/>
    <mergeCell ref="I64:J64"/>
    <mergeCell ref="A65:B65"/>
    <mergeCell ref="C65:D65"/>
    <mergeCell ref="E65:F65"/>
    <mergeCell ref="G65:H65"/>
    <mergeCell ref="I65:J65"/>
  </mergeCells>
  <phoneticPr fontId="2"/>
  <conditionalFormatting sqref="G14">
    <cfRule type="cellIs" dxfId="63" priority="27" operator="greaterThan">
      <formula>0</formula>
    </cfRule>
    <cfRule type="cellIs" dxfId="62" priority="28" operator="greaterThan">
      <formula>1</formula>
    </cfRule>
    <cfRule type="cellIs" dxfId="61" priority="29" operator="greaterThan">
      <formula>0</formula>
    </cfRule>
  </conditionalFormatting>
  <conditionalFormatting sqref="H16">
    <cfRule type="cellIs" dxfId="60" priority="23" operator="greaterThan">
      <formula>0</formula>
    </cfRule>
    <cfRule type="cellIs" dxfId="59" priority="25" operator="greaterThan">
      <formula>0</formula>
    </cfRule>
  </conditionalFormatting>
  <conditionalFormatting sqref="H18">
    <cfRule type="cellIs" dxfId="58" priority="22" operator="greaterThan">
      <formula>0</formula>
    </cfRule>
  </conditionalFormatting>
  <conditionalFormatting sqref="H22">
    <cfRule type="cellIs" dxfId="57" priority="21" operator="greaterThan">
      <formula>0</formula>
    </cfRule>
  </conditionalFormatting>
  <conditionalFormatting sqref="H24:H25">
    <cfRule type="cellIs" dxfId="56" priority="20" operator="greaterThan">
      <formula>0</formula>
    </cfRule>
  </conditionalFormatting>
  <conditionalFormatting sqref="G29">
    <cfRule type="cellIs" dxfId="55" priority="19" operator="greaterThan">
      <formula>0</formula>
    </cfRule>
  </conditionalFormatting>
  <conditionalFormatting sqref="H31:H37">
    <cfRule type="cellIs" dxfId="54" priority="17" operator="greaterThan">
      <formula>0</formula>
    </cfRule>
  </conditionalFormatting>
  <conditionalFormatting sqref="H37">
    <cfRule type="cellIs" dxfId="53" priority="16" operator="greaterThan">
      <formula>0</formula>
    </cfRule>
  </conditionalFormatting>
  <conditionalFormatting sqref="G40">
    <cfRule type="cellIs" dxfId="52" priority="15" operator="greaterThan">
      <formula>0</formula>
    </cfRule>
  </conditionalFormatting>
  <conditionalFormatting sqref="G42">
    <cfRule type="cellIs" dxfId="51" priority="13" operator="greaterThan">
      <formula>0</formula>
    </cfRule>
  </conditionalFormatting>
  <conditionalFormatting sqref="G44">
    <cfRule type="cellIs" dxfId="50" priority="11" operator="greaterThan">
      <formula>0</formula>
    </cfRule>
  </conditionalFormatting>
  <conditionalFormatting sqref="H46:H54">
    <cfRule type="cellIs" dxfId="49" priority="9" operator="greaterThan">
      <formula>0</formula>
    </cfRule>
  </conditionalFormatting>
  <conditionalFormatting sqref="F78">
    <cfRule type="cellIs" dxfId="48" priority="5" operator="greaterThan">
      <formula>0</formula>
    </cfRule>
    <cfRule type="cellIs" dxfId="47" priority="6" operator="between">
      <formula>1</formula>
      <formula>$C$70</formula>
    </cfRule>
    <cfRule type="cellIs" dxfId="46" priority="8" operator="greaterThan">
      <formula>0</formula>
    </cfRule>
  </conditionalFormatting>
  <conditionalFormatting sqref="H27">
    <cfRule type="cellIs" dxfId="45" priority="3" operator="greaterThan">
      <formula>0</formula>
    </cfRule>
  </conditionalFormatting>
  <conditionalFormatting sqref="H26">
    <cfRule type="cellIs" dxfId="44" priority="2" operator="greaterThan">
      <formula>0</formula>
    </cfRule>
  </conditionalFormatting>
  <conditionalFormatting sqref="H20">
    <cfRule type="cellIs" dxfId="43" priority="1" operator="greaterThan">
      <formula>0</formula>
    </cfRule>
  </conditionalFormatting>
  <pageMargins left="0.70866141732283472" right="0.51181102362204722" top="0" bottom="0" header="0.31496062992125984" footer="0.31496062992125984"/>
  <pageSetup paperSize="9" scale="92"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18"/>
  <sheetViews>
    <sheetView view="pageBreakPreview" zoomScaleNormal="100" zoomScaleSheetLayoutView="100" workbookViewId="0">
      <selection activeCell="B7" sqref="B7"/>
    </sheetView>
  </sheetViews>
  <sheetFormatPr defaultColWidth="11" defaultRowHeight="13.5" x14ac:dyDescent="0.15"/>
  <cols>
    <col min="1" max="1" width="5.625" style="212" bestFit="1" customWidth="1"/>
    <col min="2" max="2" width="20.625" style="212" customWidth="1"/>
    <col min="3" max="3" width="13.625" style="212" bestFit="1" customWidth="1"/>
    <col min="4" max="4" width="10.625" style="212" bestFit="1" customWidth="1"/>
    <col min="5" max="5" width="11" style="212"/>
    <col min="6" max="6" width="9.625" style="212" customWidth="1"/>
    <col min="7" max="7" width="17.125" style="212" customWidth="1"/>
    <col min="8" max="8" width="9" style="212" customWidth="1"/>
    <col min="9" max="10" width="9" style="212" hidden="1" customWidth="1"/>
    <col min="11" max="11" width="11.125" style="212" hidden="1" customWidth="1"/>
    <col min="12" max="12" width="24" style="212" hidden="1" customWidth="1"/>
    <col min="13" max="13" width="13.875" style="212" hidden="1" customWidth="1"/>
    <col min="14" max="14" width="13.75" style="212" hidden="1" customWidth="1"/>
    <col min="15" max="15" width="11.625" style="212" hidden="1" customWidth="1"/>
    <col min="16" max="17" width="2.5" style="212" hidden="1" customWidth="1"/>
    <col min="18" max="19" width="3.125" style="212" customWidth="1"/>
    <col min="20" max="20" width="9" style="212" bestFit="1" customWidth="1"/>
    <col min="21" max="21" width="14.5" style="212" bestFit="1" customWidth="1"/>
    <col min="22" max="22" width="11" style="212"/>
    <col min="23" max="23" width="11.125" style="212" customWidth="1"/>
    <col min="24" max="16384" width="11" style="212"/>
  </cols>
  <sheetData>
    <row r="1" spans="1:23" ht="15" thickBot="1" x14ac:dyDescent="0.2">
      <c r="G1" s="292" t="s">
        <v>445</v>
      </c>
      <c r="R1" s="425"/>
    </row>
    <row r="2" spans="1:23" ht="20.100000000000001" customHeight="1" x14ac:dyDescent="0.15">
      <c r="B2" s="633" t="s">
        <v>444</v>
      </c>
      <c r="C2" s="635">
        <f>助成事業申請書!H5</f>
        <v>0</v>
      </c>
      <c r="D2" s="636"/>
      <c r="E2" s="637"/>
      <c r="F2" s="293"/>
      <c r="G2" s="658">
        <f>SUM(K17:O17)</f>
        <v>0</v>
      </c>
      <c r="H2" s="293"/>
      <c r="I2" s="293"/>
      <c r="J2" s="293"/>
      <c r="K2" s="293"/>
      <c r="L2" s="293"/>
      <c r="M2" s="293"/>
      <c r="N2" s="293"/>
      <c r="O2" s="293"/>
      <c r="P2" s="293"/>
      <c r="Q2" s="293"/>
      <c r="R2" s="426"/>
      <c r="S2" s="293"/>
      <c r="T2" s="654" t="s">
        <v>1085</v>
      </c>
      <c r="U2" s="655">
        <f>助成事業実績報告書!I16</f>
        <v>0</v>
      </c>
      <c r="V2" s="654" t="s">
        <v>446</v>
      </c>
      <c r="W2" s="651">
        <f>SUM(U7:U16)</f>
        <v>0</v>
      </c>
    </row>
    <row r="3" spans="1:23" ht="20.100000000000001" customHeight="1" thickBot="1" x14ac:dyDescent="0.2">
      <c r="B3" s="634"/>
      <c r="C3" s="638"/>
      <c r="D3" s="639"/>
      <c r="E3" s="640"/>
      <c r="G3" s="652"/>
      <c r="H3" s="293"/>
      <c r="I3" s="293"/>
      <c r="J3" s="293"/>
      <c r="K3" s="293"/>
      <c r="L3" s="293"/>
      <c r="M3" s="293"/>
      <c r="N3" s="293"/>
      <c r="O3" s="293"/>
      <c r="P3" s="293"/>
      <c r="Q3" s="293"/>
      <c r="R3" s="426"/>
      <c r="S3" s="293"/>
      <c r="T3" s="634"/>
      <c r="U3" s="656"/>
      <c r="V3" s="634"/>
      <c r="W3" s="652"/>
    </row>
    <row r="4" spans="1:23" ht="27" customHeight="1" x14ac:dyDescent="0.15">
      <c r="B4" s="334" t="s">
        <v>714</v>
      </c>
      <c r="G4" s="212" t="s">
        <v>3</v>
      </c>
      <c r="R4" s="425"/>
      <c r="T4" s="362"/>
      <c r="U4" s="706"/>
      <c r="V4" s="707"/>
      <c r="W4" s="707"/>
    </row>
    <row r="5" spans="1:23" s="298" customFormat="1" ht="15.95" customHeight="1" x14ac:dyDescent="0.15">
      <c r="A5" s="296"/>
      <c r="B5" s="642" t="s">
        <v>235</v>
      </c>
      <c r="C5" s="644" t="s">
        <v>236</v>
      </c>
      <c r="D5" s="645" t="s">
        <v>425</v>
      </c>
      <c r="E5" s="703" t="s">
        <v>239</v>
      </c>
      <c r="F5" s="703"/>
      <c r="G5" s="677" t="s">
        <v>440</v>
      </c>
      <c r="H5" s="348" t="s">
        <v>571</v>
      </c>
      <c r="I5" s="212"/>
      <c r="J5" s="212"/>
      <c r="K5" s="212"/>
      <c r="L5" s="212"/>
      <c r="M5" s="212"/>
      <c r="N5" s="212"/>
      <c r="O5" s="212"/>
      <c r="P5" s="212"/>
      <c r="Q5" s="212"/>
      <c r="R5" s="425"/>
      <c r="S5" s="212"/>
      <c r="T5" s="683" t="s">
        <v>438</v>
      </c>
      <c r="U5" s="649" t="s">
        <v>266</v>
      </c>
      <c r="V5" s="642" t="s">
        <v>2</v>
      </c>
      <c r="W5" s="644" t="s">
        <v>500</v>
      </c>
    </row>
    <row r="6" spans="1:23" s="298" customFormat="1" ht="15.95" customHeight="1" x14ac:dyDescent="0.15">
      <c r="A6" s="299" t="s">
        <v>0</v>
      </c>
      <c r="B6" s="643"/>
      <c r="C6" s="643"/>
      <c r="D6" s="646"/>
      <c r="E6" s="703"/>
      <c r="F6" s="703"/>
      <c r="G6" s="679"/>
      <c r="H6" s="349" t="s">
        <v>572</v>
      </c>
      <c r="I6" s="212" t="s">
        <v>587</v>
      </c>
      <c r="J6" s="212" t="s">
        <v>588</v>
      </c>
      <c r="K6" s="212" t="s">
        <v>589</v>
      </c>
      <c r="L6" s="212" t="s">
        <v>590</v>
      </c>
      <c r="M6" s="212" t="s">
        <v>591</v>
      </c>
      <c r="N6" s="212" t="s">
        <v>592</v>
      </c>
      <c r="O6" s="212" t="s">
        <v>593</v>
      </c>
      <c r="P6" s="212"/>
      <c r="Q6" s="212"/>
      <c r="R6" s="425"/>
      <c r="S6" s="212"/>
      <c r="T6" s="684"/>
      <c r="U6" s="650"/>
      <c r="V6" s="643"/>
      <c r="W6" s="643"/>
    </row>
    <row r="7" spans="1:23" ht="39.950000000000003" customHeight="1" x14ac:dyDescent="0.15">
      <c r="A7" s="338">
        <v>1</v>
      </c>
      <c r="B7" s="339"/>
      <c r="C7" s="340"/>
      <c r="D7" s="363"/>
      <c r="E7" s="621"/>
      <c r="F7" s="621"/>
      <c r="G7" s="364"/>
      <c r="H7" s="343"/>
      <c r="I7" s="386" t="str">
        <f>IF(G7 &lt;&gt; "", "1", "0")</f>
        <v>0</v>
      </c>
      <c r="J7" s="386">
        <f>IF(H7 &lt;&gt; "", "1", "0")*I7</f>
        <v>0</v>
      </c>
      <c r="K7" s="386">
        <f>SUM(COUNTIF(D7,{"エアヒーター"})*{1})*J7</f>
        <v>0</v>
      </c>
      <c r="L7" s="386">
        <f>SUM(COUNTIF(D7,{"車載バッテリー式冷房装置"})*{1})*J7</f>
        <v>0</v>
      </c>
      <c r="M7" s="386">
        <f>SUM(COUNTIF(D7,{"蓄冷式クーラー"})*{1})*J7</f>
        <v>0</v>
      </c>
      <c r="N7" s="386">
        <f>SUM(COUNTIF(D7,{"温水式ヒーター"})*{1})*J7</f>
        <v>0</v>
      </c>
      <c r="O7" s="386">
        <f>SUM(COUNTIF(D7,{"電気式毛布 "})*{1})*J7</f>
        <v>0</v>
      </c>
      <c r="P7" s="389">
        <f>SUM(COUNTIF(D7,{"エアヒーター","車載バッテリー式冷房装置","蓄冷式クーラー","温水式ヒーター","電気式毛布 "})*{60000,60000,40000,40000,7000})</f>
        <v>0</v>
      </c>
      <c r="Q7" s="389">
        <f>SUM(COUNTIF(D7,{"エアヒーター","車載バッテリー式冷房装置","蓄冷式クーラー","温水式ヒーター","電気式毛布 "})*{2,2,4,4,4})</f>
        <v>0</v>
      </c>
      <c r="R7" s="425"/>
      <c r="T7" s="344"/>
      <c r="U7" s="390" t="str">
        <f>IFERROR(ROUNDDOWN(MAX(MIN(T7/Q7,P7),0),-3)*I7*U2/U2,"0")</f>
        <v>0</v>
      </c>
      <c r="V7" s="345" t="s">
        <v>508</v>
      </c>
      <c r="W7" s="345"/>
    </row>
    <row r="8" spans="1:23" ht="39.950000000000003" customHeight="1" x14ac:dyDescent="0.15">
      <c r="A8" s="338">
        <v>2</v>
      </c>
      <c r="B8" s="339"/>
      <c r="C8" s="340"/>
      <c r="D8" s="363"/>
      <c r="E8" s="621"/>
      <c r="F8" s="621"/>
      <c r="G8" s="364"/>
      <c r="H8" s="343"/>
      <c r="I8" s="386" t="str">
        <f>IF(G8 &lt;&gt; "", "1", "0")</f>
        <v>0</v>
      </c>
      <c r="J8" s="386">
        <f t="shared" ref="J8:J16" si="0">IF(H8 &lt;&gt; "", "1", "0")*I8</f>
        <v>0</v>
      </c>
      <c r="K8" s="386">
        <f>SUM(COUNTIF(D8,{"エアヒーター"})*{1})*J8</f>
        <v>0</v>
      </c>
      <c r="L8" s="386">
        <f>SUM(COUNTIF(D8,{"車載バッテリー式冷房装置"})*{1})*J8</f>
        <v>0</v>
      </c>
      <c r="M8" s="386">
        <f>SUM(COUNTIF(D8,{"蓄冷式クーラー"})*{1})*J8</f>
        <v>0</v>
      </c>
      <c r="N8" s="386">
        <f>SUM(COUNTIF(D8,{"温水式ヒーター"})*{1})*J8</f>
        <v>0</v>
      </c>
      <c r="O8" s="386">
        <f>SUM(COUNTIF(D8,{"電気式毛布 "})*{1})*J8</f>
        <v>0</v>
      </c>
      <c r="P8" s="389">
        <f>SUM(COUNTIF(D8,{"エアヒーター","車載バッテリー式冷房装置","蓄冷式クーラー","温水式ヒーター","電気式毛布 "})*{60000,60000,40000,40000,7000})</f>
        <v>0</v>
      </c>
      <c r="Q8" s="389">
        <f>SUM(COUNTIF(D8,{"エアヒーター","車載バッテリー式冷房装置","蓄冷式クーラー","温水式ヒーター","電気式毛布 "})*{2,2,4,4,4})</f>
        <v>0</v>
      </c>
      <c r="R8" s="425"/>
      <c r="T8" s="354"/>
      <c r="U8" s="390" t="str">
        <f>IFERROR(ROUNDDOWN(MAX(MIN(T8/Q8,P8),0),-3)*I8*U2/U2,"0")</f>
        <v>0</v>
      </c>
      <c r="V8" s="345" t="s">
        <v>508</v>
      </c>
      <c r="W8" s="355"/>
    </row>
    <row r="9" spans="1:23" ht="39.950000000000003" customHeight="1" x14ac:dyDescent="0.15">
      <c r="A9" s="338">
        <v>3</v>
      </c>
      <c r="B9" s="339"/>
      <c r="C9" s="340"/>
      <c r="D9" s="363"/>
      <c r="E9" s="621"/>
      <c r="F9" s="621"/>
      <c r="G9" s="365"/>
      <c r="H9" s="343"/>
      <c r="I9" s="386" t="str">
        <f>IF(G9 &lt;&gt; "", "1", "0")</f>
        <v>0</v>
      </c>
      <c r="J9" s="386">
        <f t="shared" si="0"/>
        <v>0</v>
      </c>
      <c r="K9" s="386">
        <f>SUM(COUNTIF(D9,{"エアヒーター"})*{1})*J9</f>
        <v>0</v>
      </c>
      <c r="L9" s="386">
        <f>SUM(COUNTIF(D9,{"車載バッテリー式冷房装置"})*{1})*J9</f>
        <v>0</v>
      </c>
      <c r="M9" s="386">
        <f>SUM(COUNTIF(D9,{"蓄冷式クーラー"})*{1})*J9</f>
        <v>0</v>
      </c>
      <c r="N9" s="386">
        <f>SUM(COUNTIF(D9,{"温水式ヒーター"})*{1})*J9</f>
        <v>0</v>
      </c>
      <c r="O9" s="386">
        <f>SUM(COUNTIF(D9,{"電気式毛布 "})*{1})*J9</f>
        <v>0</v>
      </c>
      <c r="P9" s="389">
        <f>SUM(COUNTIF(D9,{"エアヒーター","車載バッテリー式冷房装置","蓄冷式クーラー","温水式ヒーター","電気式毛布 "})*{60000,60000,40000,40000,7000})</f>
        <v>0</v>
      </c>
      <c r="Q9" s="389">
        <f>SUM(COUNTIF(D9,{"エアヒーター","車載バッテリー式冷房装置","蓄冷式クーラー","温水式ヒーター","電気式毛布 "})*{2,2,4,4,4})</f>
        <v>0</v>
      </c>
      <c r="R9" s="425"/>
      <c r="T9" s="344"/>
      <c r="U9" s="390" t="str">
        <f>IFERROR(ROUNDDOWN(MAX(MIN(T9/Q9,P9),0),-3)*I9*U2/U2,"0")</f>
        <v>0</v>
      </c>
      <c r="V9" s="345" t="s">
        <v>508</v>
      </c>
      <c r="W9" s="345"/>
    </row>
    <row r="10" spans="1:23" ht="39.950000000000003" customHeight="1" x14ac:dyDescent="0.15">
      <c r="A10" s="338">
        <v>4</v>
      </c>
      <c r="B10" s="339"/>
      <c r="C10" s="340"/>
      <c r="D10" s="363"/>
      <c r="E10" s="621"/>
      <c r="F10" s="621"/>
      <c r="G10" s="365"/>
      <c r="H10" s="343"/>
      <c r="I10" s="386" t="str">
        <f>IF(G10 &lt;&gt; "", "1", "0")</f>
        <v>0</v>
      </c>
      <c r="J10" s="386">
        <f t="shared" si="0"/>
        <v>0</v>
      </c>
      <c r="K10" s="386">
        <f>SUM(COUNTIF(D10,{"エアヒーター"})*{1})*J10</f>
        <v>0</v>
      </c>
      <c r="L10" s="386">
        <f>SUM(COUNTIF(D10,{"車載バッテリー式冷房装置"})*{1})*J10</f>
        <v>0</v>
      </c>
      <c r="M10" s="386">
        <f>SUM(COUNTIF(D10,{"蓄冷式クーラー"})*{1})*J10</f>
        <v>0</v>
      </c>
      <c r="N10" s="386">
        <f>SUM(COUNTIF(D10,{"温水式ヒーター"})*{1})*J10</f>
        <v>0</v>
      </c>
      <c r="O10" s="386">
        <f>SUM(COUNTIF(D10,{"電気式毛布 "})*{1})*J10</f>
        <v>0</v>
      </c>
      <c r="P10" s="389">
        <f>SUM(COUNTIF(D10,{"エアヒーター","車載バッテリー式冷房装置","蓄冷式クーラー","温水式ヒーター","電気式毛布 "})*{60000,60000,40000,40000,7000})</f>
        <v>0</v>
      </c>
      <c r="Q10" s="389">
        <f>SUM(COUNTIF(D10,{"エアヒーター","車載バッテリー式冷房装置","蓄冷式クーラー","温水式ヒーター","電気式毛布 "})*{2,2,4,4,4})</f>
        <v>0</v>
      </c>
      <c r="R10" s="425"/>
      <c r="T10" s="344"/>
      <c r="U10" s="390" t="str">
        <f>IFERROR(ROUNDDOWN(MAX(MIN(T10/Q10,P10),0),-3)*I10*U2/U2,"0")</f>
        <v>0</v>
      </c>
      <c r="V10" s="345" t="s">
        <v>508</v>
      </c>
      <c r="W10" s="345"/>
    </row>
    <row r="11" spans="1:23" ht="39.950000000000003" customHeight="1" x14ac:dyDescent="0.15">
      <c r="A11" s="338">
        <v>5</v>
      </c>
      <c r="B11" s="339"/>
      <c r="C11" s="340"/>
      <c r="D11" s="363"/>
      <c r="E11" s="621"/>
      <c r="F11" s="621"/>
      <c r="G11" s="365"/>
      <c r="H11" s="343"/>
      <c r="I11" s="386" t="str">
        <f t="shared" ref="I11:I16" si="1">IF(G11 &lt;&gt; "", "1", "0")</f>
        <v>0</v>
      </c>
      <c r="J11" s="386">
        <f t="shared" si="0"/>
        <v>0</v>
      </c>
      <c r="K11" s="386">
        <f>SUM(COUNTIF(D11,{"エアヒーター"})*{1})*J11</f>
        <v>0</v>
      </c>
      <c r="L11" s="386">
        <f>SUM(COUNTIF(D11,{"車載バッテリー式冷房装置"})*{1})*J11</f>
        <v>0</v>
      </c>
      <c r="M11" s="386">
        <f>SUM(COUNTIF(D11,{"蓄冷式クーラー"})*{1})*J11</f>
        <v>0</v>
      </c>
      <c r="N11" s="386">
        <f>SUM(COUNTIF(D11,{"温水式ヒーター"})*{1})*J11</f>
        <v>0</v>
      </c>
      <c r="O11" s="386">
        <f>SUM(COUNTIF(D11,{"電気式毛布 "})*{1})*J11</f>
        <v>0</v>
      </c>
      <c r="P11" s="389">
        <f>SUM(COUNTIF(D11,{"エアヒーター","車載バッテリー式冷房装置","蓄冷式クーラー","温水式ヒーター","電気式毛布 "})*{60000,60000,40000,40000,7000})</f>
        <v>0</v>
      </c>
      <c r="Q11" s="389">
        <f>SUM(COUNTIF(D11,{"エアヒーター","車載バッテリー式冷房装置","蓄冷式クーラー","温水式ヒーター","電気式毛布 "})*{2,2,4,4,4})</f>
        <v>0</v>
      </c>
      <c r="R11" s="425"/>
      <c r="T11" s="344"/>
      <c r="U11" s="390" t="str">
        <f>IFERROR(ROUNDDOWN(MAX(MIN(T11/Q11,P11),0),-3)*I11*U2/U2,"0")</f>
        <v>0</v>
      </c>
      <c r="V11" s="345" t="s">
        <v>508</v>
      </c>
      <c r="W11" s="345"/>
    </row>
    <row r="12" spans="1:23" ht="39.950000000000003" customHeight="1" x14ac:dyDescent="0.15">
      <c r="A12" s="338">
        <v>6</v>
      </c>
      <c r="B12" s="339"/>
      <c r="C12" s="340"/>
      <c r="D12" s="363"/>
      <c r="E12" s="708"/>
      <c r="F12" s="709"/>
      <c r="G12" s="365"/>
      <c r="H12" s="343"/>
      <c r="I12" s="386" t="str">
        <f t="shared" si="1"/>
        <v>0</v>
      </c>
      <c r="J12" s="386">
        <f t="shared" si="0"/>
        <v>0</v>
      </c>
      <c r="K12" s="386">
        <f>SUM(COUNTIF(D12,{"エアヒーター"})*{1})*J12</f>
        <v>0</v>
      </c>
      <c r="L12" s="386">
        <f>SUM(COUNTIF(D12,{"車載バッテリー式冷房装置"})*{1})*J12</f>
        <v>0</v>
      </c>
      <c r="M12" s="386">
        <f>SUM(COUNTIF(D12,{"蓄冷式クーラー"})*{1})*J12</f>
        <v>0</v>
      </c>
      <c r="N12" s="386">
        <f>SUM(COUNTIF(D12,{"温水式ヒーター"})*{1})*J12</f>
        <v>0</v>
      </c>
      <c r="O12" s="386">
        <f>SUM(COUNTIF(D12,{"電気式毛布 "})*{1})*J12</f>
        <v>0</v>
      </c>
      <c r="P12" s="389">
        <f>SUM(COUNTIF(D12,{"エアヒーター","車載バッテリー式冷房装置","蓄冷式クーラー","温水式ヒーター","電気式毛布 "})*{60000,60000,40000,40000,7000})</f>
        <v>0</v>
      </c>
      <c r="Q12" s="389">
        <f>SUM(COUNTIF(D12,{"エアヒーター","車載バッテリー式冷房装置","蓄冷式クーラー","温水式ヒーター","電気式毛布 "})*{2,2,4,4,4})</f>
        <v>0</v>
      </c>
      <c r="R12" s="425"/>
      <c r="T12" s="344"/>
      <c r="U12" s="390" t="str">
        <f>IFERROR(ROUNDDOWN(MAX(MIN(T12/Q12,P12),0),-3)*I12*U2/U2,"0")</f>
        <v>0</v>
      </c>
      <c r="V12" s="345" t="s">
        <v>508</v>
      </c>
      <c r="W12" s="345"/>
    </row>
    <row r="13" spans="1:23" ht="39.950000000000003" customHeight="1" x14ac:dyDescent="0.15">
      <c r="A13" s="338">
        <v>7</v>
      </c>
      <c r="B13" s="339"/>
      <c r="C13" s="340"/>
      <c r="D13" s="363"/>
      <c r="E13" s="708"/>
      <c r="F13" s="709"/>
      <c r="G13" s="365"/>
      <c r="H13" s="343"/>
      <c r="I13" s="386" t="str">
        <f t="shared" si="1"/>
        <v>0</v>
      </c>
      <c r="J13" s="386">
        <f t="shared" si="0"/>
        <v>0</v>
      </c>
      <c r="K13" s="386">
        <f>SUM(COUNTIF(D13,{"エアヒーター"})*{1})*J13</f>
        <v>0</v>
      </c>
      <c r="L13" s="386">
        <f>SUM(COUNTIF(D13,{"車載バッテリー式冷房装置"})*{1})*J13</f>
        <v>0</v>
      </c>
      <c r="M13" s="386">
        <f>SUM(COUNTIF(D13,{"蓄冷式クーラー"})*{1})*J13</f>
        <v>0</v>
      </c>
      <c r="N13" s="386">
        <f>SUM(COUNTIF(D13,{"温水式ヒーター"})*{1})*J13</f>
        <v>0</v>
      </c>
      <c r="O13" s="386">
        <f>SUM(COUNTIF(D13,{"電気式毛布 "})*{1})*J13</f>
        <v>0</v>
      </c>
      <c r="P13" s="389">
        <f>SUM(COUNTIF(D13,{"エアヒーター","車載バッテリー式冷房装置","蓄冷式クーラー","温水式ヒーター","電気式毛布 "})*{60000,60000,40000,40000,7000})</f>
        <v>0</v>
      </c>
      <c r="Q13" s="389">
        <f>SUM(COUNTIF(D13,{"エアヒーター","車載バッテリー式冷房装置","蓄冷式クーラー","温水式ヒーター","電気式毛布 "})*{2,2,4,4,4})</f>
        <v>0</v>
      </c>
      <c r="R13" s="425"/>
      <c r="T13" s="344"/>
      <c r="U13" s="390" t="str">
        <f>IFERROR(ROUNDDOWN(MAX(MIN(T13/Q13,P13),0),-3)*I13*U2/U2,"0")</f>
        <v>0</v>
      </c>
      <c r="V13" s="345" t="s">
        <v>508</v>
      </c>
      <c r="W13" s="345"/>
    </row>
    <row r="14" spans="1:23" ht="39.950000000000003" customHeight="1" x14ac:dyDescent="0.15">
      <c r="A14" s="338">
        <v>8</v>
      </c>
      <c r="B14" s="339"/>
      <c r="C14" s="340"/>
      <c r="D14" s="363"/>
      <c r="E14" s="708"/>
      <c r="F14" s="709"/>
      <c r="G14" s="365"/>
      <c r="H14" s="343"/>
      <c r="I14" s="386" t="str">
        <f t="shared" si="1"/>
        <v>0</v>
      </c>
      <c r="J14" s="386">
        <f t="shared" si="0"/>
        <v>0</v>
      </c>
      <c r="K14" s="386">
        <f>SUM(COUNTIF(D14,{"エアヒーター"})*{1})*J14</f>
        <v>0</v>
      </c>
      <c r="L14" s="386">
        <f>SUM(COUNTIF(D14,{"車載バッテリー式冷房装置"})*{1})*J14</f>
        <v>0</v>
      </c>
      <c r="M14" s="386">
        <f>SUM(COUNTIF(D14,{"蓄冷式クーラー"})*{1})*J14</f>
        <v>0</v>
      </c>
      <c r="N14" s="386">
        <f>SUM(COUNTIF(D14,{"温水式ヒーター"})*{1})*J14</f>
        <v>0</v>
      </c>
      <c r="O14" s="386">
        <f>SUM(COUNTIF(D14,{"電気式毛布 "})*{1})*J14</f>
        <v>0</v>
      </c>
      <c r="P14" s="389">
        <f>SUM(COUNTIF(D14,{"エアヒーター","車載バッテリー式冷房装置","蓄冷式クーラー","温水式ヒーター","電気式毛布 "})*{60000,60000,40000,40000,7000})</f>
        <v>0</v>
      </c>
      <c r="Q14" s="389">
        <f>SUM(COUNTIF(D14,{"エアヒーター","車載バッテリー式冷房装置","蓄冷式クーラー","温水式ヒーター","電気式毛布 "})*{2,2,4,4,4})</f>
        <v>0</v>
      </c>
      <c r="R14" s="425"/>
      <c r="T14" s="344"/>
      <c r="U14" s="390" t="str">
        <f>IFERROR(ROUNDDOWN(MAX(MIN(T14/Q14,P14),0),-3)*I14*U2/U2,"0")</f>
        <v>0</v>
      </c>
      <c r="V14" s="345" t="s">
        <v>508</v>
      </c>
      <c r="W14" s="345"/>
    </row>
    <row r="15" spans="1:23" ht="39.950000000000003" customHeight="1" x14ac:dyDescent="0.15">
      <c r="A15" s="338">
        <v>9</v>
      </c>
      <c r="B15" s="339"/>
      <c r="C15" s="340"/>
      <c r="D15" s="363"/>
      <c r="E15" s="708"/>
      <c r="F15" s="709"/>
      <c r="G15" s="365"/>
      <c r="H15" s="343"/>
      <c r="I15" s="386" t="str">
        <f t="shared" si="1"/>
        <v>0</v>
      </c>
      <c r="J15" s="386">
        <f t="shared" si="0"/>
        <v>0</v>
      </c>
      <c r="K15" s="386">
        <f>SUM(COUNTIF(D15,{"エアヒーター"})*{1})*J15</f>
        <v>0</v>
      </c>
      <c r="L15" s="386">
        <f>SUM(COUNTIF(D15,{"車載バッテリー式冷房装置"})*{1})*J15</f>
        <v>0</v>
      </c>
      <c r="M15" s="386">
        <f>SUM(COUNTIF(D15,{"蓄冷式クーラー"})*{1})*J15</f>
        <v>0</v>
      </c>
      <c r="N15" s="386">
        <f>SUM(COUNTIF(D15,{"温水式ヒーター"})*{1})*J15</f>
        <v>0</v>
      </c>
      <c r="O15" s="386">
        <f>SUM(COUNTIF(D15,{"電気式毛布 "})*{1})*J15</f>
        <v>0</v>
      </c>
      <c r="P15" s="389">
        <f>SUM(COUNTIF(D15,{"エアヒーター","車載バッテリー式冷房装置","蓄冷式クーラー","温水式ヒーター","電気式毛布 "})*{60000,60000,40000,40000,7000})</f>
        <v>0</v>
      </c>
      <c r="Q15" s="389">
        <f>SUM(COUNTIF(D15,{"エアヒーター","車載バッテリー式冷房装置","蓄冷式クーラー","温水式ヒーター","電気式毛布 "})*{2,2,4,4,4})</f>
        <v>0</v>
      </c>
      <c r="R15" s="425"/>
      <c r="T15" s="344"/>
      <c r="U15" s="390" t="str">
        <f>IFERROR(ROUNDDOWN(MAX(MIN(T15/Q15,P15),0),-3)*I15*U2/U2,"0")</f>
        <v>0</v>
      </c>
      <c r="V15" s="345" t="s">
        <v>508</v>
      </c>
      <c r="W15" s="345"/>
    </row>
    <row r="16" spans="1:23" ht="39.950000000000003" customHeight="1" thickBot="1" x14ac:dyDescent="0.2">
      <c r="A16" s="338">
        <v>10</v>
      </c>
      <c r="B16" s="339"/>
      <c r="C16" s="340"/>
      <c r="D16" s="366"/>
      <c r="E16" s="710"/>
      <c r="F16" s="711"/>
      <c r="G16" s="367"/>
      <c r="H16" s="343"/>
      <c r="I16" s="386" t="str">
        <f t="shared" si="1"/>
        <v>0</v>
      </c>
      <c r="J16" s="386">
        <f t="shared" si="0"/>
        <v>0</v>
      </c>
      <c r="K16" s="386">
        <f>SUM(COUNTIF(D16,{"エアヒーター"})*{1})*J16</f>
        <v>0</v>
      </c>
      <c r="L16" s="386">
        <f>SUM(COUNTIF(D16,{"車載バッテリー式冷房装置"})*{1})*J16</f>
        <v>0</v>
      </c>
      <c r="M16" s="386">
        <f>SUM(COUNTIF(D16,{"蓄冷式クーラー"})*{1})*J16</f>
        <v>0</v>
      </c>
      <c r="N16" s="386">
        <f>SUM(COUNTIF(D16,{"温水式ヒーター"})*{1})*J16</f>
        <v>0</v>
      </c>
      <c r="O16" s="386">
        <f>SUM(COUNTIF(D16,{"電気式毛布 "})*{1})*J16</f>
        <v>0</v>
      </c>
      <c r="P16" s="389">
        <f>SUM(COUNTIF(D16,{"エアヒーター","車載バッテリー式冷房装置","蓄冷式クーラー","温水式ヒーター","電気式毛布 "})*{60000,60000,40000,40000,7000})</f>
        <v>0</v>
      </c>
      <c r="Q16" s="389">
        <f>SUM(COUNTIF(D16,{"エアヒーター","車載バッテリー式冷房装置","蓄冷式クーラー","温水式ヒーター","電気式毛布 "})*{2,2,4,4,4})</f>
        <v>0</v>
      </c>
      <c r="R16" s="425"/>
      <c r="T16" s="344"/>
      <c r="U16" s="390" t="str">
        <f>IFERROR(ROUNDDOWN(MAX(MIN(T16/Q16,P16),0),-3)*I16*U2/U2,"0")</f>
        <v>0</v>
      </c>
      <c r="V16" s="345" t="s">
        <v>508</v>
      </c>
      <c r="W16" s="345"/>
    </row>
    <row r="17" spans="1:23" ht="18.75" x14ac:dyDescent="0.15">
      <c r="A17" s="673"/>
      <c r="B17" s="701"/>
      <c r="C17" s="701"/>
      <c r="D17" s="701"/>
      <c r="E17" s="701"/>
      <c r="F17" s="701"/>
      <c r="G17" s="701"/>
      <c r="H17" s="702"/>
      <c r="I17" s="386"/>
      <c r="J17" s="386"/>
      <c r="K17" s="386">
        <f>SUM(K7:K16)</f>
        <v>0</v>
      </c>
      <c r="L17" s="386">
        <f>SUM(L7:L16)</f>
        <v>0</v>
      </c>
      <c r="M17" s="386">
        <f t="shared" ref="M17:O17" si="2">SUM(M7:M16)</f>
        <v>0</v>
      </c>
      <c r="N17" s="386">
        <f t="shared" si="2"/>
        <v>0</v>
      </c>
      <c r="O17" s="386">
        <f t="shared" si="2"/>
        <v>0</v>
      </c>
      <c r="P17" s="310"/>
      <c r="Q17" s="310"/>
      <c r="R17" s="425"/>
      <c r="T17" s="347"/>
      <c r="U17" s="316">
        <f>SUM(U7:U16)</f>
        <v>0</v>
      </c>
      <c r="V17" s="307"/>
      <c r="W17" s="307"/>
    </row>
    <row r="18" spans="1:23" x14ac:dyDescent="0.15">
      <c r="A18" s="308" t="s">
        <v>433</v>
      </c>
      <c r="R18" s="425"/>
      <c r="U18" s="368"/>
    </row>
  </sheetData>
  <sheetProtection sheet="1" objects="1" scenarios="1"/>
  <mergeCells count="28">
    <mergeCell ref="W2:W3"/>
    <mergeCell ref="B2:B3"/>
    <mergeCell ref="C2:E3"/>
    <mergeCell ref="T2:T3"/>
    <mergeCell ref="U2:U3"/>
    <mergeCell ref="V2:V3"/>
    <mergeCell ref="G2:G3"/>
    <mergeCell ref="A17:H17"/>
    <mergeCell ref="U4:W4"/>
    <mergeCell ref="B5:B6"/>
    <mergeCell ref="C5:C6"/>
    <mergeCell ref="D5:D6"/>
    <mergeCell ref="E5:F6"/>
    <mergeCell ref="G5:G6"/>
    <mergeCell ref="T5:T6"/>
    <mergeCell ref="U5:U6"/>
    <mergeCell ref="V5:V6"/>
    <mergeCell ref="W5:W6"/>
    <mergeCell ref="E12:F12"/>
    <mergeCell ref="E13:F13"/>
    <mergeCell ref="E14:F14"/>
    <mergeCell ref="E15:F15"/>
    <mergeCell ref="E16:F16"/>
    <mergeCell ref="E7:F7"/>
    <mergeCell ref="E8:F8"/>
    <mergeCell ref="E9:F9"/>
    <mergeCell ref="E10:F10"/>
    <mergeCell ref="E11:F11"/>
  </mergeCells>
  <phoneticPr fontId="2"/>
  <conditionalFormatting sqref="G2:G3">
    <cfRule type="cellIs" dxfId="32" priority="2" operator="greaterThan">
      <formula>0</formula>
    </cfRule>
  </conditionalFormatting>
  <conditionalFormatting sqref="W2:W3">
    <cfRule type="cellIs" dxfId="31" priority="1" operator="greaterThan">
      <formula>0</formula>
    </cfRule>
  </conditionalFormatting>
  <dataValidations count="4">
    <dataValidation type="list" errorStyle="information" allowBlank="1" showInputMessage="1" showErrorMessage="1" sqref="G7:G16">
      <formula1>INDIRECT(E7)</formula1>
    </dataValidation>
    <dataValidation type="list" errorStyle="information" allowBlank="1" showInputMessage="1" showErrorMessage="1" sqref="E8:E16 E7:F7">
      <formula1>INDIRECT(D7)</formula1>
    </dataValidation>
    <dataValidation type="list" allowBlank="1" showInputMessage="1" showErrorMessage="1" sqref="H8:H16">
      <formula1>",R6.3.16〜R6.3.31,R6.4,R6.5,R6.6,R6.7,R6.8,R6.9,R6.10,R6.11,R6.12,R7.1,R7.2,R7.3.1～R7.3.15"</formula1>
    </dataValidation>
    <dataValidation type="list" allowBlank="1" showInputMessage="1" showErrorMessage="1" sqref="H7">
      <formula1>",R6.3.16〜R6.3.31,R6.4,R6.5,R6.6,R6.7,R6.8,R6.9,R6.10,R6.11,R6.12,R7.1,R7.2,R7.3.1～R7.3.14"</formula1>
    </dataValidation>
  </dataValidations>
  <pageMargins left="0.25" right="0.25" top="0.75" bottom="0.75" header="0.3" footer="0.3"/>
  <pageSetup paperSize="9" scale="97"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アイドリング!$B$27:$B$32</xm:f>
          </x14:formula1>
          <xm:sqref>D7:D16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view="pageBreakPreview" zoomScaleNormal="100" zoomScaleSheetLayoutView="100" workbookViewId="0">
      <selection activeCell="A7" sqref="A7"/>
    </sheetView>
  </sheetViews>
  <sheetFormatPr defaultColWidth="8.875" defaultRowHeight="13.5" x14ac:dyDescent="0.15"/>
  <cols>
    <col min="1" max="1" width="7.125" style="212" customWidth="1"/>
    <col min="2" max="2" width="7" style="271" customWidth="1"/>
    <col min="3" max="3" width="8.875" style="212"/>
    <col min="4" max="4" width="16.625" style="212" bestFit="1" customWidth="1"/>
    <col min="5" max="7" width="8.875" style="212"/>
    <col min="8" max="8" width="10" style="212" customWidth="1"/>
    <col min="9" max="9" width="10.875" style="212" customWidth="1"/>
    <col min="10" max="10" width="3" style="212" customWidth="1"/>
    <col min="11" max="16384" width="8.875" style="212"/>
  </cols>
  <sheetData>
    <row r="1" spans="1:10" x14ac:dyDescent="0.15">
      <c r="A1" s="210" t="s">
        <v>525</v>
      </c>
      <c r="B1" s="210"/>
      <c r="C1" s="210"/>
      <c r="D1" s="210"/>
      <c r="E1" s="210"/>
      <c r="F1" s="210"/>
      <c r="G1" s="210"/>
      <c r="H1" s="210"/>
      <c r="I1" s="210"/>
      <c r="J1" s="210"/>
    </row>
    <row r="2" spans="1:10" x14ac:dyDescent="0.15">
      <c r="A2" s="558" t="s">
        <v>526</v>
      </c>
      <c r="B2" s="558"/>
      <c r="C2" s="558"/>
      <c r="D2" s="558"/>
      <c r="E2" s="558"/>
      <c r="F2" s="558"/>
      <c r="G2" s="558"/>
      <c r="H2" s="558"/>
      <c r="I2" s="558"/>
      <c r="J2" s="558"/>
    </row>
    <row r="3" spans="1:10" x14ac:dyDescent="0.15">
      <c r="A3" s="561" t="s">
        <v>527</v>
      </c>
      <c r="B3" s="561"/>
      <c r="C3" s="561"/>
      <c r="D3" s="561"/>
      <c r="E3" s="561"/>
      <c r="F3" s="561"/>
      <c r="G3" s="561"/>
      <c r="H3" s="561"/>
      <c r="I3" s="561"/>
      <c r="J3" s="210"/>
    </row>
    <row r="4" spans="1:10" x14ac:dyDescent="0.15">
      <c r="A4" s="549" t="s">
        <v>491</v>
      </c>
      <c r="B4" s="549"/>
      <c r="C4" s="549"/>
      <c r="D4" s="549"/>
      <c r="E4" s="549"/>
      <c r="F4" s="549"/>
      <c r="G4" s="549"/>
      <c r="H4" s="549"/>
      <c r="I4" s="549"/>
      <c r="J4" s="210"/>
    </row>
    <row r="5" spans="1:10" ht="20.100000000000001" customHeight="1" x14ac:dyDescent="0.15">
      <c r="A5" s="261"/>
      <c r="B5" s="261"/>
      <c r="C5" s="261"/>
      <c r="D5" s="261"/>
      <c r="E5" s="261"/>
      <c r="F5" s="261" t="s">
        <v>528</v>
      </c>
      <c r="G5" s="713"/>
      <c r="H5" s="713"/>
      <c r="I5" s="713"/>
      <c r="J5" s="210"/>
    </row>
    <row r="6" spans="1:10" ht="20.100000000000001" customHeight="1" x14ac:dyDescent="0.15">
      <c r="A6" s="261"/>
      <c r="B6" s="261"/>
      <c r="C6" s="261"/>
      <c r="D6" s="261"/>
      <c r="E6" s="261"/>
      <c r="F6" s="261" t="s">
        <v>429</v>
      </c>
      <c r="G6" s="712">
        <f>助成事業申請書!H4</f>
        <v>0</v>
      </c>
      <c r="H6" s="712"/>
      <c r="I6" s="712"/>
      <c r="J6" s="210"/>
    </row>
    <row r="7" spans="1:10" ht="20.100000000000001" customHeight="1" x14ac:dyDescent="0.15">
      <c r="A7" s="261"/>
      <c r="B7" s="261"/>
      <c r="C7" s="261"/>
      <c r="D7" s="261"/>
      <c r="E7" s="261"/>
      <c r="F7" s="261" t="s">
        <v>430</v>
      </c>
      <c r="G7" s="712">
        <f>助成事業申請書!H5</f>
        <v>0</v>
      </c>
      <c r="H7" s="712"/>
      <c r="I7" s="712"/>
      <c r="J7" s="369" t="s">
        <v>529</v>
      </c>
    </row>
    <row r="8" spans="1:10" ht="20.100000000000001" customHeight="1" x14ac:dyDescent="0.15">
      <c r="A8" s="261"/>
      <c r="B8" s="261"/>
      <c r="C8" s="261"/>
      <c r="D8" s="261"/>
      <c r="E8" s="261"/>
      <c r="F8" s="261" t="s">
        <v>431</v>
      </c>
      <c r="G8" s="712">
        <f>助成事業申請書!H6</f>
        <v>0</v>
      </c>
      <c r="H8" s="712"/>
      <c r="I8" s="712"/>
      <c r="J8" s="210"/>
    </row>
    <row r="9" spans="1:10" ht="17.25" customHeight="1" x14ac:dyDescent="0.15">
      <c r="A9" s="261"/>
      <c r="B9" s="261"/>
      <c r="C9" s="261"/>
      <c r="D9" s="261"/>
      <c r="E9" s="261"/>
      <c r="F9" s="261"/>
      <c r="G9" s="370"/>
      <c r="H9" s="370"/>
      <c r="I9" s="370"/>
      <c r="J9" s="210"/>
    </row>
    <row r="10" spans="1:10" ht="14.25" x14ac:dyDescent="0.15">
      <c r="A10" s="562" t="s">
        <v>530</v>
      </c>
      <c r="B10" s="562"/>
      <c r="C10" s="562"/>
      <c r="D10" s="562"/>
      <c r="E10" s="562"/>
      <c r="F10" s="562"/>
      <c r="G10" s="562"/>
      <c r="H10" s="562"/>
      <c r="I10" s="562"/>
      <c r="J10" s="210"/>
    </row>
    <row r="11" spans="1:10" ht="10.5" customHeight="1" x14ac:dyDescent="0.15">
      <c r="A11" s="210"/>
      <c r="B11" s="211"/>
      <c r="C11" s="210"/>
      <c r="D11" s="210"/>
      <c r="E11" s="210"/>
      <c r="F11" s="210"/>
      <c r="G11" s="210"/>
      <c r="H11" s="210"/>
      <c r="I11" s="210"/>
      <c r="J11" s="210"/>
    </row>
    <row r="12" spans="1:10" x14ac:dyDescent="0.15">
      <c r="A12" s="561" t="s">
        <v>531</v>
      </c>
      <c r="B12" s="561"/>
      <c r="C12" s="561"/>
      <c r="D12" s="561"/>
      <c r="E12" s="561"/>
      <c r="F12" s="561"/>
      <c r="G12" s="561"/>
      <c r="H12" s="561"/>
      <c r="I12" s="561"/>
      <c r="J12" s="561"/>
    </row>
    <row r="13" spans="1:10" x14ac:dyDescent="0.15">
      <c r="A13" s="371" t="s">
        <v>532</v>
      </c>
      <c r="B13" s="371"/>
      <c r="C13" s="371"/>
      <c r="D13" s="371"/>
      <c r="E13" s="371"/>
      <c r="F13" s="371"/>
      <c r="G13" s="371"/>
      <c r="H13" s="371"/>
      <c r="I13" s="371"/>
      <c r="J13" s="371"/>
    </row>
    <row r="14" spans="1:10" ht="11.1" customHeight="1" x14ac:dyDescent="0.15">
      <c r="A14" s="217"/>
      <c r="B14" s="218"/>
      <c r="C14" s="217"/>
      <c r="D14" s="217"/>
      <c r="E14" s="217"/>
      <c r="F14" s="217"/>
      <c r="G14" s="217"/>
      <c r="H14" s="217"/>
      <c r="I14" s="217"/>
      <c r="J14" s="210"/>
    </row>
    <row r="15" spans="1:10" ht="12.6" customHeight="1" x14ac:dyDescent="0.15">
      <c r="A15" s="715" t="s">
        <v>613</v>
      </c>
      <c r="B15" s="715"/>
      <c r="C15" s="715"/>
      <c r="D15" s="715"/>
      <c r="E15" s="715"/>
      <c r="F15" s="715"/>
      <c r="G15" s="715"/>
      <c r="H15" s="715"/>
      <c r="I15" s="715"/>
      <c r="J15" s="210"/>
    </row>
    <row r="16" spans="1:10" ht="15.95" customHeight="1" x14ac:dyDescent="0.15">
      <c r="A16" s="219"/>
      <c r="B16" s="220" t="s">
        <v>428</v>
      </c>
      <c r="C16" s="221"/>
      <c r="D16" s="716">
        <f>SUM(H18:H48)</f>
        <v>0</v>
      </c>
      <c r="E16" s="716"/>
      <c r="F16" s="716"/>
      <c r="G16" s="372" t="s">
        <v>427</v>
      </c>
      <c r="H16" s="373" t="s">
        <v>1086</v>
      </c>
      <c r="I16" s="399"/>
      <c r="J16" s="400" t="s">
        <v>612</v>
      </c>
    </row>
    <row r="17" spans="1:10" ht="11.1" customHeight="1" x14ac:dyDescent="0.15">
      <c r="A17" s="219"/>
      <c r="B17" s="220"/>
      <c r="C17" s="221"/>
      <c r="D17" s="374"/>
      <c r="E17" s="374"/>
      <c r="F17" s="374"/>
      <c r="G17" s="221"/>
      <c r="H17" s="221"/>
      <c r="I17" s="221"/>
      <c r="J17" s="210"/>
    </row>
    <row r="18" spans="1:10" ht="14.25" thickBot="1" x14ac:dyDescent="0.2">
      <c r="A18" s="224"/>
      <c r="B18" s="225"/>
      <c r="C18" s="226"/>
      <c r="D18" s="227" t="s">
        <v>441</v>
      </c>
      <c r="E18" s="272" t="s">
        <v>471</v>
      </c>
      <c r="F18" s="432">
        <f>安全装置!G3+トルクレンチ専用!G3</f>
        <v>0</v>
      </c>
      <c r="G18" s="273" t="s">
        <v>447</v>
      </c>
      <c r="H18" s="432">
        <f>安全装置!V3+トルクレンチ専用!W3</f>
        <v>0</v>
      </c>
      <c r="I18" s="228" t="s">
        <v>450</v>
      </c>
      <c r="J18" s="210"/>
    </row>
    <row r="19" spans="1:10" ht="11.1" customHeight="1" x14ac:dyDescent="0.15">
      <c r="A19" s="224"/>
      <c r="B19" s="229"/>
      <c r="C19" s="230"/>
      <c r="D19" s="213"/>
      <c r="E19" s="277"/>
      <c r="F19" s="277"/>
      <c r="G19" s="286"/>
      <c r="H19" s="391"/>
      <c r="I19" s="233"/>
      <c r="J19" s="210"/>
    </row>
    <row r="20" spans="1:10" ht="11.1" customHeight="1" x14ac:dyDescent="0.15">
      <c r="A20" s="224"/>
      <c r="B20" s="229"/>
      <c r="C20" s="230"/>
      <c r="D20" s="221"/>
      <c r="E20" s="714" t="s">
        <v>459</v>
      </c>
      <c r="F20" s="714"/>
      <c r="G20" s="433">
        <f>安全装置!L108</f>
        <v>0</v>
      </c>
      <c r="H20" s="286" t="s">
        <v>447</v>
      </c>
      <c r="I20" s="234"/>
      <c r="J20" s="210"/>
    </row>
    <row r="21" spans="1:10" ht="11.1" customHeight="1" x14ac:dyDescent="0.15">
      <c r="A21" s="224"/>
      <c r="B21" s="229"/>
      <c r="C21" s="230"/>
      <c r="D21" s="213"/>
      <c r="E21" s="286"/>
      <c r="F21" s="277"/>
      <c r="G21" s="438"/>
      <c r="H21" s="286"/>
      <c r="I21" s="234"/>
      <c r="J21" s="210"/>
    </row>
    <row r="22" spans="1:10" ht="11.1" customHeight="1" x14ac:dyDescent="0.15">
      <c r="A22" s="224"/>
      <c r="B22" s="229"/>
      <c r="C22" s="230"/>
      <c r="D22" s="221"/>
      <c r="E22" s="714" t="s">
        <v>460</v>
      </c>
      <c r="F22" s="714"/>
      <c r="G22" s="433">
        <f>安全装置!M108</f>
        <v>0</v>
      </c>
      <c r="H22" s="286" t="s">
        <v>447</v>
      </c>
      <c r="I22" s="234"/>
      <c r="J22" s="210"/>
    </row>
    <row r="23" spans="1:10" ht="11.1" customHeight="1" x14ac:dyDescent="0.15">
      <c r="A23" s="519"/>
      <c r="B23" s="229"/>
      <c r="C23" s="230"/>
      <c r="D23" s="221"/>
      <c r="E23" s="518"/>
      <c r="F23" s="518"/>
      <c r="G23" s="495"/>
      <c r="H23" s="518"/>
      <c r="I23" s="234"/>
      <c r="J23" s="210"/>
    </row>
    <row r="24" spans="1:10" ht="11.1" customHeight="1" x14ac:dyDescent="0.15">
      <c r="A24" s="519"/>
      <c r="B24" s="229"/>
      <c r="C24" s="230"/>
      <c r="D24" s="221"/>
      <c r="E24" s="714" t="s">
        <v>1123</v>
      </c>
      <c r="F24" s="714"/>
      <c r="G24" s="433">
        <f>安全装置!N108</f>
        <v>0</v>
      </c>
      <c r="H24" s="518" t="s">
        <v>447</v>
      </c>
      <c r="I24" s="234"/>
      <c r="J24" s="210"/>
    </row>
    <row r="25" spans="1:10" ht="11.1" customHeight="1" x14ac:dyDescent="0.15">
      <c r="A25" s="224"/>
      <c r="B25" s="229"/>
      <c r="C25" s="230"/>
      <c r="D25" s="213"/>
      <c r="E25" s="286"/>
      <c r="F25" s="277"/>
      <c r="G25" s="438"/>
      <c r="H25" s="286"/>
      <c r="I25" s="234"/>
      <c r="J25" s="210"/>
    </row>
    <row r="26" spans="1:10" ht="11.1" customHeight="1" x14ac:dyDescent="0.15">
      <c r="A26" s="224"/>
      <c r="B26" s="229"/>
      <c r="C26" s="230"/>
      <c r="D26" s="213"/>
      <c r="E26" s="714" t="s">
        <v>1119</v>
      </c>
      <c r="F26" s="714"/>
      <c r="G26" s="433">
        <f>安全装置!O108</f>
        <v>0</v>
      </c>
      <c r="H26" s="286" t="s">
        <v>447</v>
      </c>
      <c r="I26" s="234"/>
      <c r="J26" s="210"/>
    </row>
    <row r="27" spans="1:10" ht="11.1" customHeight="1" x14ac:dyDescent="0.15">
      <c r="A27" s="224"/>
      <c r="B27" s="229"/>
      <c r="C27" s="230"/>
      <c r="D27" s="213"/>
      <c r="E27" s="286"/>
      <c r="F27" s="277"/>
      <c r="G27" s="438"/>
      <c r="H27" s="391"/>
      <c r="I27" s="234"/>
      <c r="J27" s="210"/>
    </row>
    <row r="28" spans="1:10" ht="11.1" customHeight="1" x14ac:dyDescent="0.15">
      <c r="A28" s="498"/>
      <c r="B28" s="229"/>
      <c r="C28" s="230"/>
      <c r="D28" s="496"/>
      <c r="E28" s="714" t="s">
        <v>1120</v>
      </c>
      <c r="F28" s="714"/>
      <c r="G28" s="433">
        <f>安全装置!P108</f>
        <v>0</v>
      </c>
      <c r="H28" s="497" t="s">
        <v>447</v>
      </c>
      <c r="I28" s="234"/>
      <c r="J28" s="210"/>
    </row>
    <row r="29" spans="1:10" ht="11.1" customHeight="1" x14ac:dyDescent="0.15">
      <c r="A29" s="498"/>
      <c r="B29" s="229"/>
      <c r="C29" s="230"/>
      <c r="D29" s="496"/>
      <c r="E29" s="497"/>
      <c r="F29" s="277"/>
      <c r="G29" s="438"/>
      <c r="H29" s="391"/>
      <c r="I29" s="234"/>
      <c r="J29" s="210"/>
    </row>
    <row r="30" spans="1:10" ht="11.1" customHeight="1" x14ac:dyDescent="0.15">
      <c r="A30" s="224"/>
      <c r="B30" s="229"/>
      <c r="C30" s="230"/>
      <c r="D30" s="221"/>
      <c r="E30" s="714" t="s">
        <v>1121</v>
      </c>
      <c r="F30" s="714"/>
      <c r="G30" s="433">
        <f>トルクレンチ専用!P108</f>
        <v>0</v>
      </c>
      <c r="H30" s="286" t="s">
        <v>447</v>
      </c>
      <c r="I30" s="234"/>
      <c r="J30" s="210"/>
    </row>
    <row r="31" spans="1:10" ht="11.1" customHeight="1" x14ac:dyDescent="0.15">
      <c r="A31" s="224"/>
      <c r="B31" s="229"/>
      <c r="C31" s="235"/>
      <c r="D31" s="236"/>
      <c r="E31" s="278"/>
      <c r="F31" s="278"/>
      <c r="G31" s="278"/>
      <c r="H31" s="280"/>
      <c r="I31" s="237"/>
      <c r="J31" s="210"/>
    </row>
    <row r="32" spans="1:10" ht="5.0999999999999996" customHeight="1" x14ac:dyDescent="0.15">
      <c r="A32" s="224"/>
      <c r="B32" s="229"/>
      <c r="C32" s="224"/>
      <c r="D32" s="213"/>
      <c r="E32" s="277"/>
      <c r="F32" s="277"/>
      <c r="G32" s="277"/>
      <c r="H32" s="391"/>
      <c r="I32" s="213"/>
      <c r="J32" s="210"/>
    </row>
    <row r="33" spans="1:10" ht="14.25" thickBot="1" x14ac:dyDescent="0.2">
      <c r="A33" s="210"/>
      <c r="B33" s="238"/>
      <c r="C33" s="239"/>
      <c r="D33" s="375" t="s">
        <v>472</v>
      </c>
      <c r="E33" s="272" t="s">
        <v>471</v>
      </c>
      <c r="F33" s="435">
        <f>ドラレコ!G2</f>
        <v>0</v>
      </c>
      <c r="G33" s="392" t="s">
        <v>448</v>
      </c>
      <c r="H33" s="439">
        <f>ドラレコ!U2</f>
        <v>0</v>
      </c>
      <c r="I33" s="228" t="s">
        <v>450</v>
      </c>
      <c r="J33" s="210"/>
    </row>
    <row r="34" spans="1:10" ht="11.1" customHeight="1" x14ac:dyDescent="0.15">
      <c r="A34" s="210"/>
      <c r="B34" s="240"/>
      <c r="C34" s="241"/>
      <c r="D34" s="210"/>
      <c r="E34" s="287"/>
      <c r="F34" s="393"/>
      <c r="G34" s="277"/>
      <c r="H34" s="394"/>
      <c r="I34" s="233"/>
      <c r="J34" s="210"/>
    </row>
    <row r="35" spans="1:10" ht="11.1" customHeight="1" x14ac:dyDescent="0.15">
      <c r="A35" s="224"/>
      <c r="B35" s="229"/>
      <c r="C35" s="230"/>
      <c r="D35" s="221"/>
      <c r="E35" s="714" t="s">
        <v>463</v>
      </c>
      <c r="F35" s="714"/>
      <c r="G35" s="433">
        <f>ドラレコ!K37</f>
        <v>0</v>
      </c>
      <c r="H35" s="286" t="s">
        <v>447</v>
      </c>
      <c r="I35" s="234"/>
      <c r="J35" s="210"/>
    </row>
    <row r="36" spans="1:10" ht="11.1" customHeight="1" x14ac:dyDescent="0.15">
      <c r="A36" s="224"/>
      <c r="B36" s="229"/>
      <c r="C36" s="230"/>
      <c r="D36" s="213"/>
      <c r="E36" s="286"/>
      <c r="F36" s="277"/>
      <c r="G36" s="438"/>
      <c r="H36" s="286"/>
      <c r="I36" s="234"/>
      <c r="J36" s="210"/>
    </row>
    <row r="37" spans="1:10" ht="11.1" customHeight="1" x14ac:dyDescent="0.15">
      <c r="A37" s="224"/>
      <c r="B37" s="229"/>
      <c r="C37" s="230"/>
      <c r="D37" s="221"/>
      <c r="E37" s="714" t="s">
        <v>464</v>
      </c>
      <c r="F37" s="714"/>
      <c r="G37" s="433">
        <f>ドラレコ!J37</f>
        <v>0</v>
      </c>
      <c r="H37" s="286" t="s">
        <v>447</v>
      </c>
      <c r="I37" s="234"/>
      <c r="J37" s="210"/>
    </row>
    <row r="38" spans="1:10" ht="11.1" customHeight="1" x14ac:dyDescent="0.15">
      <c r="A38" s="224"/>
      <c r="B38" s="229"/>
      <c r="C38" s="230"/>
      <c r="D38" s="213"/>
      <c r="E38" s="286"/>
      <c r="F38" s="277"/>
      <c r="G38" s="438"/>
      <c r="H38" s="286"/>
      <c r="I38" s="234"/>
      <c r="J38" s="210"/>
    </row>
    <row r="39" spans="1:10" ht="11.1" customHeight="1" x14ac:dyDescent="0.15">
      <c r="A39" s="224"/>
      <c r="B39" s="229"/>
      <c r="C39" s="230"/>
      <c r="D39" s="221"/>
      <c r="E39" s="714" t="s">
        <v>465</v>
      </c>
      <c r="F39" s="714"/>
      <c r="G39" s="433">
        <f>ドラレコ!I37</f>
        <v>0</v>
      </c>
      <c r="H39" s="286" t="s">
        <v>447</v>
      </c>
      <c r="I39" s="234"/>
      <c r="J39" s="210"/>
    </row>
    <row r="40" spans="1:10" ht="11.1" customHeight="1" x14ac:dyDescent="0.15">
      <c r="A40" s="224"/>
      <c r="B40" s="229"/>
      <c r="C40" s="230"/>
      <c r="D40" s="213"/>
      <c r="E40" s="286"/>
      <c r="F40" s="277"/>
      <c r="G40" s="438"/>
      <c r="H40" s="391"/>
      <c r="I40" s="233"/>
      <c r="J40" s="210"/>
    </row>
    <row r="41" spans="1:10" ht="11.1" customHeight="1" x14ac:dyDescent="0.15">
      <c r="A41" s="224"/>
      <c r="B41" s="229"/>
      <c r="C41" s="230"/>
      <c r="D41" s="221"/>
      <c r="E41" s="714" t="s">
        <v>466</v>
      </c>
      <c r="F41" s="714"/>
      <c r="G41" s="433">
        <f>ドラレコ!L37</f>
        <v>0</v>
      </c>
      <c r="H41" s="286" t="s">
        <v>447</v>
      </c>
      <c r="I41" s="234"/>
      <c r="J41" s="210"/>
    </row>
    <row r="42" spans="1:10" ht="11.1" customHeight="1" x14ac:dyDescent="0.15">
      <c r="A42" s="224"/>
      <c r="B42" s="229"/>
      <c r="C42" s="235"/>
      <c r="D42" s="236"/>
      <c r="E42" s="278"/>
      <c r="F42" s="278"/>
      <c r="G42" s="278"/>
      <c r="H42" s="279"/>
      <c r="I42" s="243"/>
      <c r="J42" s="210"/>
    </row>
    <row r="43" spans="1:10" ht="5.0999999999999996" customHeight="1" x14ac:dyDescent="0.15">
      <c r="A43" s="224"/>
      <c r="B43" s="229"/>
      <c r="C43" s="224"/>
      <c r="D43" s="213"/>
      <c r="E43" s="277"/>
      <c r="F43" s="277"/>
      <c r="G43" s="277"/>
      <c r="H43" s="286"/>
      <c r="I43" s="210"/>
      <c r="J43" s="210"/>
    </row>
    <row r="44" spans="1:10" ht="14.25" thickBot="1" x14ac:dyDescent="0.2">
      <c r="A44" s="210"/>
      <c r="B44" s="238"/>
      <c r="C44" s="244"/>
      <c r="D44" s="376" t="s">
        <v>442</v>
      </c>
      <c r="E44" s="284" t="s">
        <v>471</v>
      </c>
      <c r="F44" s="435">
        <f>可動式!G2</f>
        <v>0</v>
      </c>
      <c r="G44" s="395" t="s">
        <v>448</v>
      </c>
      <c r="H44" s="439">
        <f>可動式!P2</f>
        <v>0</v>
      </c>
      <c r="I44" s="245" t="s">
        <v>450</v>
      </c>
      <c r="J44" s="210"/>
    </row>
    <row r="45" spans="1:10" ht="5.0999999999999996" customHeight="1" x14ac:dyDescent="0.15">
      <c r="A45" s="210"/>
      <c r="B45" s="246"/>
      <c r="C45" s="210"/>
      <c r="D45" s="247"/>
      <c r="E45" s="285"/>
      <c r="F45" s="437"/>
      <c r="G45" s="277"/>
      <c r="H45" s="440"/>
      <c r="I45" s="213"/>
      <c r="J45" s="210"/>
    </row>
    <row r="46" spans="1:10" ht="14.25" thickBot="1" x14ac:dyDescent="0.2">
      <c r="A46" s="210"/>
      <c r="B46" s="238"/>
      <c r="C46" s="244"/>
      <c r="D46" s="377" t="s">
        <v>443</v>
      </c>
      <c r="E46" s="284" t="s">
        <v>471</v>
      </c>
      <c r="F46" s="435">
        <f>EMS!G2</f>
        <v>0</v>
      </c>
      <c r="G46" s="395" t="s">
        <v>449</v>
      </c>
      <c r="H46" s="439">
        <f>EMS!P2</f>
        <v>0</v>
      </c>
      <c r="I46" s="245" t="s">
        <v>450</v>
      </c>
      <c r="J46" s="210"/>
    </row>
    <row r="47" spans="1:10" ht="5.0999999999999996" customHeight="1" x14ac:dyDescent="0.15">
      <c r="A47" s="210"/>
      <c r="B47" s="246"/>
      <c r="C47" s="210"/>
      <c r="D47" s="247"/>
      <c r="E47" s="285"/>
      <c r="F47" s="437"/>
      <c r="G47" s="277"/>
      <c r="H47" s="440"/>
      <c r="I47" s="213"/>
      <c r="J47" s="210"/>
    </row>
    <row r="48" spans="1:10" ht="14.25" thickBot="1" x14ac:dyDescent="0.2">
      <c r="A48" s="210"/>
      <c r="B48" s="238"/>
      <c r="C48" s="239"/>
      <c r="D48" s="378" t="s">
        <v>476</v>
      </c>
      <c r="E48" s="272" t="s">
        <v>471</v>
      </c>
      <c r="F48" s="435">
        <f>ｱｲﾄﾞﾘﾝｸﾞｽﾄｯﾌﾟ!G2</f>
        <v>0</v>
      </c>
      <c r="G48" s="392" t="s">
        <v>448</v>
      </c>
      <c r="H48" s="439">
        <f>ｱｲﾄﾞﾘﾝｸﾞｽﾄｯﾌﾟ!W2</f>
        <v>0</v>
      </c>
      <c r="I48" s="228" t="s">
        <v>450</v>
      </c>
      <c r="J48" s="210"/>
    </row>
    <row r="49" spans="1:10" ht="11.1" customHeight="1" x14ac:dyDescent="0.15">
      <c r="A49" s="210"/>
      <c r="B49" s="249"/>
      <c r="C49" s="241"/>
      <c r="D49" s="379"/>
      <c r="E49" s="396"/>
      <c r="F49" s="397"/>
      <c r="G49" s="277"/>
      <c r="H49" s="394"/>
      <c r="I49" s="233"/>
      <c r="J49" s="210"/>
    </row>
    <row r="50" spans="1:10" ht="11.1" customHeight="1" x14ac:dyDescent="0.15">
      <c r="A50" s="210"/>
      <c r="B50" s="249"/>
      <c r="C50" s="241"/>
      <c r="D50" s="380"/>
      <c r="E50" s="714" t="s">
        <v>467</v>
      </c>
      <c r="F50" s="714"/>
      <c r="G50" s="433">
        <f>ｱｲﾄﾞﾘﾝｸﾞｽﾄｯﾌﾟ!K17</f>
        <v>0</v>
      </c>
      <c r="H50" s="286" t="s">
        <v>447</v>
      </c>
      <c r="I50" s="233"/>
      <c r="J50" s="210"/>
    </row>
    <row r="51" spans="1:10" ht="11.1" customHeight="1" x14ac:dyDescent="0.15">
      <c r="A51" s="210"/>
      <c r="B51" s="249"/>
      <c r="C51" s="241"/>
      <c r="D51" s="379"/>
      <c r="E51" s="286"/>
      <c r="F51" s="277"/>
      <c r="G51" s="438"/>
      <c r="H51" s="286"/>
      <c r="I51" s="233"/>
      <c r="J51" s="210"/>
    </row>
    <row r="52" spans="1:10" ht="11.1" customHeight="1" x14ac:dyDescent="0.15">
      <c r="A52" s="210"/>
      <c r="B52" s="249"/>
      <c r="C52" s="241"/>
      <c r="D52" s="380"/>
      <c r="E52" s="714" t="s">
        <v>473</v>
      </c>
      <c r="F52" s="714"/>
      <c r="G52" s="433">
        <f>ｱｲﾄﾞﾘﾝｸﾞｽﾄｯﾌﾟ!L17</f>
        <v>0</v>
      </c>
      <c r="H52" s="286" t="s">
        <v>447</v>
      </c>
      <c r="I52" s="233"/>
      <c r="J52" s="210"/>
    </row>
    <row r="53" spans="1:10" ht="11.1" customHeight="1" x14ac:dyDescent="0.15">
      <c r="A53" s="210"/>
      <c r="B53" s="249"/>
      <c r="C53" s="241"/>
      <c r="D53" s="379"/>
      <c r="E53" s="286"/>
      <c r="F53" s="277"/>
      <c r="G53" s="438"/>
      <c r="H53" s="286"/>
      <c r="I53" s="233"/>
      <c r="J53" s="210"/>
    </row>
    <row r="54" spans="1:10" ht="11.1" customHeight="1" x14ac:dyDescent="0.15">
      <c r="A54" s="210"/>
      <c r="B54" s="249"/>
      <c r="C54" s="241"/>
      <c r="D54" s="380"/>
      <c r="E54" s="714" t="s">
        <v>468</v>
      </c>
      <c r="F54" s="714"/>
      <c r="G54" s="433">
        <f>ｱｲﾄﾞﾘﾝｸﾞｽﾄｯﾌﾟ!M17</f>
        <v>0</v>
      </c>
      <c r="H54" s="286" t="s">
        <v>447</v>
      </c>
      <c r="I54" s="233"/>
      <c r="J54" s="210"/>
    </row>
    <row r="55" spans="1:10" ht="11.1" customHeight="1" x14ac:dyDescent="0.15">
      <c r="A55" s="210"/>
      <c r="B55" s="249"/>
      <c r="C55" s="241"/>
      <c r="D55" s="379"/>
      <c r="E55" s="286"/>
      <c r="F55" s="277"/>
      <c r="G55" s="438"/>
      <c r="H55" s="391"/>
      <c r="I55" s="233"/>
      <c r="J55" s="210"/>
    </row>
    <row r="56" spans="1:10" ht="11.1" customHeight="1" x14ac:dyDescent="0.15">
      <c r="A56" s="210"/>
      <c r="B56" s="249"/>
      <c r="C56" s="241"/>
      <c r="D56" s="380"/>
      <c r="E56" s="714" t="s">
        <v>469</v>
      </c>
      <c r="F56" s="714"/>
      <c r="G56" s="433">
        <f>ｱｲﾄﾞﾘﾝｸﾞｽﾄｯﾌﾟ!N17</f>
        <v>0</v>
      </c>
      <c r="H56" s="286" t="s">
        <v>447</v>
      </c>
      <c r="I56" s="233"/>
      <c r="J56" s="210"/>
    </row>
    <row r="57" spans="1:10" ht="11.1" customHeight="1" x14ac:dyDescent="0.15">
      <c r="A57" s="210"/>
      <c r="B57" s="249"/>
      <c r="C57" s="241"/>
      <c r="D57" s="380"/>
      <c r="E57" s="286"/>
      <c r="F57" s="286"/>
      <c r="G57" s="438"/>
      <c r="H57" s="286"/>
      <c r="I57" s="233"/>
      <c r="J57" s="210"/>
    </row>
    <row r="58" spans="1:10" ht="11.1" customHeight="1" x14ac:dyDescent="0.15">
      <c r="A58" s="210"/>
      <c r="B58" s="249"/>
      <c r="C58" s="241"/>
      <c r="D58" s="380"/>
      <c r="E58" s="714" t="s">
        <v>470</v>
      </c>
      <c r="F58" s="714"/>
      <c r="G58" s="433">
        <f>ｱｲﾄﾞﾘﾝｸﾞｽﾄｯﾌﾟ!O17</f>
        <v>0</v>
      </c>
      <c r="H58" s="286" t="s">
        <v>447</v>
      </c>
      <c r="I58" s="233"/>
      <c r="J58" s="210"/>
    </row>
    <row r="59" spans="1:10" ht="11.1" customHeight="1" x14ac:dyDescent="0.15">
      <c r="A59" s="210"/>
      <c r="B59" s="249"/>
      <c r="C59" s="252"/>
      <c r="D59" s="253"/>
      <c r="E59" s="253"/>
      <c r="F59" s="254"/>
      <c r="G59" s="236"/>
      <c r="H59" s="254"/>
      <c r="I59" s="237"/>
      <c r="J59" s="210"/>
    </row>
    <row r="60" spans="1:10" x14ac:dyDescent="0.15">
      <c r="A60" s="549" t="s">
        <v>434</v>
      </c>
      <c r="B60" s="549"/>
      <c r="C60" s="549"/>
      <c r="D60" s="549"/>
      <c r="E60" s="549"/>
      <c r="F60" s="549"/>
      <c r="G60" s="549"/>
      <c r="H60" s="549"/>
      <c r="I60" s="549"/>
      <c r="J60" s="210"/>
    </row>
    <row r="61" spans="1:10" x14ac:dyDescent="0.15">
      <c r="A61" s="720" t="s">
        <v>716</v>
      </c>
      <c r="B61" s="720"/>
      <c r="C61" s="720"/>
      <c r="D61" s="720"/>
      <c r="E61" s="720"/>
      <c r="F61" s="720"/>
      <c r="G61" s="720"/>
      <c r="H61" s="720"/>
      <c r="I61" s="720"/>
      <c r="J61" s="720"/>
    </row>
    <row r="62" spans="1:10" x14ac:dyDescent="0.15">
      <c r="A62" s="381"/>
      <c r="B62" s="381"/>
      <c r="C62" s="381"/>
      <c r="D62" s="381"/>
      <c r="E62" s="381"/>
      <c r="F62" s="381"/>
      <c r="G62" s="381"/>
      <c r="H62" s="381"/>
      <c r="I62" s="381"/>
      <c r="J62" s="210"/>
    </row>
    <row r="63" spans="1:10" x14ac:dyDescent="0.15">
      <c r="A63" s="549" t="s">
        <v>533</v>
      </c>
      <c r="B63" s="549"/>
      <c r="C63" s="549"/>
      <c r="D63" s="549"/>
      <c r="E63" s="549"/>
      <c r="F63" s="549"/>
      <c r="G63" s="549"/>
      <c r="H63" s="549"/>
      <c r="I63" s="549"/>
      <c r="J63" s="210"/>
    </row>
    <row r="64" spans="1:10" s="210" customFormat="1" ht="12.75" customHeight="1" x14ac:dyDescent="0.15">
      <c r="A64" s="441"/>
      <c r="B64" s="441"/>
      <c r="C64" s="721" t="s">
        <v>534</v>
      </c>
      <c r="D64" s="722"/>
      <c r="E64" s="723"/>
      <c r="F64" s="724"/>
      <c r="G64" s="724"/>
      <c r="H64" s="725"/>
      <c r="I64" s="441"/>
    </row>
    <row r="65" spans="1:10" s="210" customFormat="1" ht="25.5" customHeight="1" x14ac:dyDescent="0.15">
      <c r="C65" s="717" t="s">
        <v>535</v>
      </c>
      <c r="D65" s="718"/>
      <c r="E65" s="719"/>
      <c r="F65" s="719"/>
      <c r="G65" s="719"/>
      <c r="H65" s="719"/>
    </row>
    <row r="66" spans="1:10" s="210" customFormat="1" ht="30" customHeight="1" x14ac:dyDescent="0.15">
      <c r="C66" s="726" t="s">
        <v>536</v>
      </c>
      <c r="D66" s="726"/>
      <c r="E66" s="729" t="s">
        <v>537</v>
      </c>
      <c r="F66" s="729"/>
      <c r="G66" s="729"/>
      <c r="H66" s="729"/>
    </row>
    <row r="67" spans="1:10" s="210" customFormat="1" ht="30" customHeight="1" x14ac:dyDescent="0.15">
      <c r="C67" s="730" t="s">
        <v>538</v>
      </c>
      <c r="D67" s="731"/>
      <c r="E67" s="732" t="s">
        <v>539</v>
      </c>
      <c r="F67" s="733"/>
      <c r="G67" s="733"/>
      <c r="H67" s="734"/>
    </row>
    <row r="68" spans="1:10" s="210" customFormat="1" ht="30" customHeight="1" x14ac:dyDescent="0.15">
      <c r="C68" s="726" t="s">
        <v>540</v>
      </c>
      <c r="D68" s="726"/>
      <c r="E68" s="726" t="s">
        <v>541</v>
      </c>
      <c r="F68" s="726"/>
      <c r="G68" s="726"/>
      <c r="H68" s="726"/>
    </row>
    <row r="69" spans="1:10" s="210" customFormat="1" ht="30" customHeight="1" x14ac:dyDescent="0.15">
      <c r="C69" s="726" t="s">
        <v>542</v>
      </c>
      <c r="D69" s="726"/>
      <c r="E69" s="727"/>
      <c r="F69" s="727"/>
      <c r="G69" s="727"/>
      <c r="H69" s="727"/>
    </row>
    <row r="70" spans="1:10" s="210" customFormat="1" x14ac:dyDescent="0.15">
      <c r="A70" s="728" t="s">
        <v>1087</v>
      </c>
      <c r="B70" s="728"/>
      <c r="C70" s="728"/>
      <c r="D70" s="728"/>
      <c r="E70" s="728"/>
      <c r="F70" s="728"/>
      <c r="G70" s="728"/>
      <c r="H70" s="728"/>
      <c r="I70" s="728"/>
      <c r="J70" s="728"/>
    </row>
    <row r="71" spans="1:10" x14ac:dyDescent="0.15">
      <c r="A71" s="210"/>
      <c r="B71" s="211"/>
      <c r="C71" s="210"/>
      <c r="D71" s="210"/>
      <c r="E71" s="210"/>
      <c r="F71" s="210"/>
      <c r="G71" s="210"/>
      <c r="H71" s="210"/>
      <c r="I71" s="210"/>
      <c r="J71" s="210"/>
    </row>
  </sheetData>
  <sheetProtection sheet="1" objects="1" scenarios="1"/>
  <mergeCells count="42">
    <mergeCell ref="C69:D69"/>
    <mergeCell ref="E69:H69"/>
    <mergeCell ref="A70:J70"/>
    <mergeCell ref="C66:D66"/>
    <mergeCell ref="E66:H66"/>
    <mergeCell ref="C67:D67"/>
    <mergeCell ref="E67:H67"/>
    <mergeCell ref="C68:D68"/>
    <mergeCell ref="E68:H68"/>
    <mergeCell ref="C65:D65"/>
    <mergeCell ref="E65:H65"/>
    <mergeCell ref="E41:F41"/>
    <mergeCell ref="E50:F50"/>
    <mergeCell ref="E52:F52"/>
    <mergeCell ref="E54:F54"/>
    <mergeCell ref="E56:F56"/>
    <mergeCell ref="E58:F58"/>
    <mergeCell ref="A60:I60"/>
    <mergeCell ref="A61:J61"/>
    <mergeCell ref="A63:I63"/>
    <mergeCell ref="C64:D64"/>
    <mergeCell ref="E64:H64"/>
    <mergeCell ref="E39:F39"/>
    <mergeCell ref="G8:I8"/>
    <mergeCell ref="A10:I10"/>
    <mergeCell ref="A12:J12"/>
    <mergeCell ref="A15:I15"/>
    <mergeCell ref="D16:F16"/>
    <mergeCell ref="E20:F20"/>
    <mergeCell ref="E22:F22"/>
    <mergeCell ref="E26:F26"/>
    <mergeCell ref="E30:F30"/>
    <mergeCell ref="E35:F35"/>
    <mergeCell ref="E37:F37"/>
    <mergeCell ref="E28:F28"/>
    <mergeCell ref="E24:F24"/>
    <mergeCell ref="G7:I7"/>
    <mergeCell ref="A2:J2"/>
    <mergeCell ref="A3:I3"/>
    <mergeCell ref="A4:I4"/>
    <mergeCell ref="G5:I5"/>
    <mergeCell ref="G6:I6"/>
  </mergeCells>
  <phoneticPr fontId="2"/>
  <conditionalFormatting sqref="D16:F16">
    <cfRule type="cellIs" dxfId="30" priority="20" operator="greaterThan">
      <formula>0</formula>
    </cfRule>
    <cfRule type="cellIs" dxfId="29" priority="21" operator="greaterThan">
      <formula>0</formula>
    </cfRule>
    <cfRule type="cellIs" dxfId="28" priority="31" operator="greaterThan">
      <formula>0</formula>
    </cfRule>
  </conditionalFormatting>
  <conditionalFormatting sqref="F18">
    <cfRule type="cellIs" dxfId="27" priority="19" operator="greaterThan">
      <formula>0</formula>
    </cfRule>
    <cfRule type="cellIs" dxfId="26" priority="30" operator="greaterThan">
      <formula>0</formula>
    </cfRule>
  </conditionalFormatting>
  <conditionalFormatting sqref="H18">
    <cfRule type="cellIs" dxfId="25" priority="18" operator="greaterThan">
      <formula>0</formula>
    </cfRule>
    <cfRule type="cellIs" dxfId="24" priority="29" operator="greaterThan">
      <formula>0</formula>
    </cfRule>
  </conditionalFormatting>
  <conditionalFormatting sqref="G20:G23 G29:G30 G25:G27">
    <cfRule type="cellIs" dxfId="23" priority="17" operator="greaterThan">
      <formula>0</formula>
    </cfRule>
    <cfRule type="cellIs" dxfId="22" priority="28" operator="greaterThan">
      <formula>0</formula>
    </cfRule>
  </conditionalFormatting>
  <conditionalFormatting sqref="F33">
    <cfRule type="cellIs" dxfId="21" priority="16" operator="greaterThan">
      <formula>0</formula>
    </cfRule>
    <cfRule type="cellIs" dxfId="20" priority="27" operator="greaterThan">
      <formula>0</formula>
    </cfRule>
  </conditionalFormatting>
  <conditionalFormatting sqref="H33">
    <cfRule type="cellIs" dxfId="19" priority="15" operator="greaterThan">
      <formula>0</formula>
    </cfRule>
    <cfRule type="cellIs" dxfId="18" priority="26" operator="greaterThan">
      <formula>0</formula>
    </cfRule>
  </conditionalFormatting>
  <conditionalFormatting sqref="G35:G41">
    <cfRule type="cellIs" dxfId="17" priority="5" operator="greaterThan">
      <formula>0</formula>
    </cfRule>
    <cfRule type="cellIs" dxfId="16" priority="14" operator="greaterThan">
      <formula>0</formula>
    </cfRule>
    <cfRule type="cellIs" dxfId="15" priority="25" operator="greaterThan">
      <formula>0</formula>
    </cfRule>
  </conditionalFormatting>
  <conditionalFormatting sqref="F44:F48">
    <cfRule type="cellIs" dxfId="14" priority="7" operator="greaterThan">
      <formula>0</formula>
    </cfRule>
    <cfRule type="cellIs" dxfId="13" priority="13" operator="greaterThan">
      <formula>0</formula>
    </cfRule>
    <cfRule type="cellIs" dxfId="12" priority="24" operator="greaterThan">
      <formula>0</formula>
    </cfRule>
  </conditionalFormatting>
  <conditionalFormatting sqref="H44:H48">
    <cfRule type="cellIs" dxfId="11" priority="6" operator="greaterThan">
      <formula>0</formula>
    </cfRule>
    <cfRule type="cellIs" dxfId="10" priority="12" operator="greaterThan">
      <formula>0</formula>
    </cfRule>
    <cfRule type="cellIs" dxfId="9" priority="23" operator="greaterThan">
      <formula>0</formula>
    </cfRule>
  </conditionalFormatting>
  <conditionalFormatting sqref="G50:G58">
    <cfRule type="cellIs" dxfId="8" priority="10" operator="greaterThan">
      <formula>0</formula>
    </cfRule>
    <cfRule type="cellIs" dxfId="7" priority="11" operator="greaterThan">
      <formula>0</formula>
    </cfRule>
    <cfRule type="cellIs" dxfId="6" priority="22" operator="greaterThan">
      <formula>0</formula>
    </cfRule>
  </conditionalFormatting>
  <conditionalFormatting sqref="F48">
    <cfRule type="cellIs" dxfId="5" priority="9" operator="greaterThan">
      <formula>0</formula>
    </cfRule>
  </conditionalFormatting>
  <conditionalFormatting sqref="H48">
    <cfRule type="cellIs" dxfId="4" priority="8" operator="greaterThan">
      <formula>0</formula>
    </cfRule>
  </conditionalFormatting>
  <conditionalFormatting sqref="G28">
    <cfRule type="cellIs" dxfId="3" priority="3" operator="greaterThan">
      <formula>0</formula>
    </cfRule>
    <cfRule type="cellIs" dxfId="2" priority="4" operator="greaterThan">
      <formula>0</formula>
    </cfRule>
  </conditionalFormatting>
  <conditionalFormatting sqref="G24">
    <cfRule type="cellIs" dxfId="1" priority="1" operator="greaterThan">
      <formula>0</formula>
    </cfRule>
    <cfRule type="cellIs" dxfId="0" priority="2" operator="greaterThan">
      <formula>0</formula>
    </cfRule>
  </conditionalFormatting>
  <pageMargins left="0.7" right="0.7" top="0.75" bottom="0.75" header="0.3" footer="0.3"/>
  <pageSetup paperSize="9" scale="86"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4" workbookViewId="0"/>
  </sheetViews>
  <sheetFormatPr defaultRowHeight="13.5" x14ac:dyDescent="0.15"/>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6"/>
  <sheetViews>
    <sheetView workbookViewId="0">
      <selection activeCell="B16" sqref="B16"/>
    </sheetView>
  </sheetViews>
  <sheetFormatPr defaultColWidth="23.125" defaultRowHeight="13.5" x14ac:dyDescent="0.15"/>
  <sheetData>
    <row r="1" spans="1:2" ht="17.25" x14ac:dyDescent="0.2">
      <c r="A1" s="10"/>
      <c r="B1" s="31"/>
    </row>
    <row r="2" spans="1:2" ht="14.25" x14ac:dyDescent="0.15">
      <c r="A2" s="11" t="s">
        <v>239</v>
      </c>
      <c r="B2" s="12" t="s">
        <v>5</v>
      </c>
    </row>
    <row r="3" spans="1:2" x14ac:dyDescent="0.15">
      <c r="A3" s="735" t="s">
        <v>241</v>
      </c>
      <c r="B3" s="34" t="s">
        <v>247</v>
      </c>
    </row>
    <row r="4" spans="1:2" x14ac:dyDescent="0.15">
      <c r="A4" s="736"/>
      <c r="B4" s="34" t="s">
        <v>248</v>
      </c>
    </row>
    <row r="5" spans="1:2" ht="14.25" thickBot="1" x14ac:dyDescent="0.2">
      <c r="A5" s="737"/>
      <c r="B5" s="35" t="s">
        <v>249</v>
      </c>
    </row>
    <row r="6" spans="1:2" x14ac:dyDescent="0.15">
      <c r="A6" s="738" t="s">
        <v>261</v>
      </c>
      <c r="B6" s="37" t="s">
        <v>250</v>
      </c>
    </row>
    <row r="7" spans="1:2" x14ac:dyDescent="0.15">
      <c r="A7" s="736"/>
      <c r="B7" s="34" t="s">
        <v>251</v>
      </c>
    </row>
    <row r="8" spans="1:2" ht="14.25" thickBot="1" x14ac:dyDescent="0.2">
      <c r="A8" s="737"/>
      <c r="B8" s="35" t="s">
        <v>252</v>
      </c>
    </row>
    <row r="9" spans="1:2" x14ac:dyDescent="0.15">
      <c r="A9" s="739" t="s">
        <v>262</v>
      </c>
      <c r="B9" s="38" t="s">
        <v>253</v>
      </c>
    </row>
    <row r="10" spans="1:2" x14ac:dyDescent="0.15">
      <c r="A10" s="740"/>
      <c r="B10" s="39" t="s">
        <v>257</v>
      </c>
    </row>
    <row r="11" spans="1:2" ht="14.25" thickBot="1" x14ac:dyDescent="0.2">
      <c r="A11" s="741"/>
      <c r="B11" s="40" t="s">
        <v>258</v>
      </c>
    </row>
    <row r="12" spans="1:2" x14ac:dyDescent="0.15">
      <c r="A12" s="738" t="s">
        <v>263</v>
      </c>
      <c r="B12" s="37" t="s">
        <v>254</v>
      </c>
    </row>
    <row r="13" spans="1:2" x14ac:dyDescent="0.15">
      <c r="A13" s="736"/>
      <c r="B13" s="34" t="s">
        <v>255</v>
      </c>
    </row>
    <row r="14" spans="1:2" ht="14.25" thickBot="1" x14ac:dyDescent="0.2">
      <c r="A14" s="737"/>
      <c r="B14" s="35" t="s">
        <v>256</v>
      </c>
    </row>
    <row r="15" spans="1:2" ht="14.25" thickBot="1" x14ac:dyDescent="0.2">
      <c r="A15" s="41" t="s">
        <v>264</v>
      </c>
      <c r="B15" s="41" t="s">
        <v>259</v>
      </c>
    </row>
    <row r="16" spans="1:2" x14ac:dyDescent="0.15">
      <c r="A16" s="36" t="s">
        <v>246</v>
      </c>
      <c r="B16" s="36" t="s">
        <v>265</v>
      </c>
    </row>
    <row r="17" spans="1:2" ht="14.25" x14ac:dyDescent="0.15">
      <c r="A17" s="13"/>
      <c r="B17" s="13"/>
    </row>
    <row r="18" spans="1:2" x14ac:dyDescent="0.15">
      <c r="A18" s="14"/>
      <c r="B18" s="15" t="s">
        <v>239</v>
      </c>
    </row>
    <row r="19" spans="1:2" x14ac:dyDescent="0.15">
      <c r="A19" s="14"/>
      <c r="B19" s="42"/>
    </row>
    <row r="20" spans="1:2" x14ac:dyDescent="0.15">
      <c r="A20" s="14"/>
      <c r="B20" s="34" t="s">
        <v>241</v>
      </c>
    </row>
    <row r="21" spans="1:2" ht="14.25" x14ac:dyDescent="0.15">
      <c r="A21" s="16"/>
      <c r="B21" s="34" t="s">
        <v>73</v>
      </c>
    </row>
    <row r="22" spans="1:2" ht="14.25" x14ac:dyDescent="0.15">
      <c r="A22" s="16"/>
      <c r="B22" s="34" t="s">
        <v>242</v>
      </c>
    </row>
    <row r="23" spans="1:2" ht="14.25" x14ac:dyDescent="0.15">
      <c r="A23" s="16"/>
      <c r="B23" s="34" t="s">
        <v>243</v>
      </c>
    </row>
    <row r="24" spans="1:2" x14ac:dyDescent="0.15">
      <c r="A24" s="18"/>
      <c r="B24" s="34" t="s">
        <v>244</v>
      </c>
    </row>
    <row r="25" spans="1:2" x14ac:dyDescent="0.15">
      <c r="A25" s="10"/>
      <c r="B25" s="34" t="s">
        <v>245</v>
      </c>
    </row>
    <row r="26" spans="1:2" x14ac:dyDescent="0.15">
      <c r="A26" s="10"/>
      <c r="B26" s="34" t="s">
        <v>246</v>
      </c>
    </row>
  </sheetData>
  <mergeCells count="4">
    <mergeCell ref="A3:A5"/>
    <mergeCell ref="A6:A8"/>
    <mergeCell ref="A9:A11"/>
    <mergeCell ref="A12:A14"/>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A93"/>
  <sheetViews>
    <sheetView topLeftCell="A9" zoomScale="80" zoomScaleNormal="80" workbookViewId="0">
      <selection activeCell="F24" sqref="F24"/>
    </sheetView>
  </sheetViews>
  <sheetFormatPr defaultColWidth="9" defaultRowHeight="13.5" x14ac:dyDescent="0.15"/>
  <cols>
    <col min="1" max="1" width="9.5" customWidth="1"/>
    <col min="2" max="2" width="35.375" customWidth="1"/>
    <col min="3" max="3" width="18.625" customWidth="1"/>
    <col min="4" max="4" width="10.75" customWidth="1"/>
    <col min="6" max="6" width="23.125" bestFit="1" customWidth="1"/>
    <col min="7" max="7" width="25.375" bestFit="1" customWidth="1"/>
    <col min="8" max="8" width="25.875" bestFit="1" customWidth="1"/>
    <col min="9" max="9" width="25.125" bestFit="1" customWidth="1"/>
    <col min="10" max="12" width="25.375" bestFit="1" customWidth="1"/>
    <col min="13" max="13" width="25.125" bestFit="1" customWidth="1"/>
    <col min="14" max="14" width="25.375" bestFit="1" customWidth="1"/>
    <col min="15" max="15" width="23.125" bestFit="1" customWidth="1"/>
    <col min="16" max="20" width="13.625" bestFit="1" customWidth="1"/>
    <col min="21" max="21" width="14.375" bestFit="1" customWidth="1"/>
    <col min="22" max="22" width="14.875" bestFit="1" customWidth="1"/>
    <col min="23" max="23" width="14.375" bestFit="1" customWidth="1"/>
    <col min="24" max="24" width="13.625" bestFit="1" customWidth="1"/>
    <col min="25" max="25" width="13.375" bestFit="1" customWidth="1"/>
    <col min="26" max="26" width="14.375" bestFit="1" customWidth="1"/>
    <col min="27" max="27" width="14.875" bestFit="1" customWidth="1"/>
    <col min="28" max="28" width="14.375" bestFit="1" customWidth="1"/>
    <col min="29" max="29" width="13.375" bestFit="1" customWidth="1"/>
    <col min="30" max="31" width="10.875" bestFit="1" customWidth="1"/>
    <col min="32" max="33" width="10.625" bestFit="1" customWidth="1"/>
    <col min="34" max="34" width="11.125" bestFit="1" customWidth="1"/>
    <col min="35" max="35" width="10.375" bestFit="1" customWidth="1"/>
    <col min="36" max="37" width="10.625" bestFit="1" customWidth="1"/>
    <col min="38" max="48" width="4.5" bestFit="1" customWidth="1"/>
  </cols>
  <sheetData>
    <row r="1" spans="1:48" ht="19.5" customHeight="1" x14ac:dyDescent="0.2">
      <c r="B1" s="743"/>
      <c r="C1" s="743"/>
    </row>
    <row r="2" spans="1:48" s="1" customFormat="1" ht="24.95" customHeight="1" x14ac:dyDescent="0.15">
      <c r="A2" s="11" t="s">
        <v>68</v>
      </c>
      <c r="B2" s="12" t="s">
        <v>5</v>
      </c>
      <c r="C2" s="744" t="s">
        <v>4</v>
      </c>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5"/>
      <c r="AM2" s="745"/>
      <c r="AN2" s="745"/>
      <c r="AO2" s="745"/>
      <c r="AP2" s="745"/>
      <c r="AQ2" s="745"/>
      <c r="AR2" s="745"/>
      <c r="AS2" s="745"/>
      <c r="AT2" s="745"/>
      <c r="AU2" s="745"/>
      <c r="AV2" s="746"/>
    </row>
    <row r="3" spans="1:48" s="19" customFormat="1" ht="18.95" customHeight="1" x14ac:dyDescent="0.15">
      <c r="A3" s="747" t="s">
        <v>66</v>
      </c>
      <c r="B3" s="2" t="s">
        <v>85</v>
      </c>
      <c r="C3" s="25" t="s">
        <v>6</v>
      </c>
      <c r="D3" s="25" t="s">
        <v>7</v>
      </c>
      <c r="E3" s="25" t="s">
        <v>8</v>
      </c>
      <c r="F3" s="25" t="s">
        <v>9</v>
      </c>
      <c r="G3" s="25" t="s">
        <v>616</v>
      </c>
      <c r="H3" s="25" t="s">
        <v>617</v>
      </c>
      <c r="I3" s="25" t="s">
        <v>618</v>
      </c>
      <c r="J3" s="25" t="s">
        <v>619</v>
      </c>
      <c r="K3" s="25" t="s">
        <v>620</v>
      </c>
      <c r="L3" s="25" t="s">
        <v>621</v>
      </c>
      <c r="M3" s="25" t="s">
        <v>622</v>
      </c>
      <c r="N3" s="25" t="s">
        <v>623</v>
      </c>
      <c r="O3" s="183" t="s">
        <v>624</v>
      </c>
      <c r="P3" s="183" t="s">
        <v>624</v>
      </c>
      <c r="Q3" s="183" t="s">
        <v>624</v>
      </c>
      <c r="R3" s="183" t="s">
        <v>624</v>
      </c>
      <c r="S3" s="183" t="s">
        <v>624</v>
      </c>
      <c r="T3" s="183" t="s">
        <v>624</v>
      </c>
      <c r="U3" s="183" t="s">
        <v>624</v>
      </c>
      <c r="V3" s="183" t="s">
        <v>624</v>
      </c>
      <c r="W3" s="183" t="s">
        <v>624</v>
      </c>
      <c r="X3" s="183" t="s">
        <v>624</v>
      </c>
      <c r="Y3" s="183" t="s">
        <v>624</v>
      </c>
      <c r="Z3" s="183" t="s">
        <v>624</v>
      </c>
      <c r="AA3" s="183" t="s">
        <v>624</v>
      </c>
      <c r="AB3" s="183" t="s">
        <v>624</v>
      </c>
      <c r="AC3" s="183" t="s">
        <v>624</v>
      </c>
      <c r="AD3" s="183" t="s">
        <v>624</v>
      </c>
      <c r="AE3" s="183" t="s">
        <v>624</v>
      </c>
      <c r="AF3" s="183" t="s">
        <v>624</v>
      </c>
      <c r="AG3" s="183" t="s">
        <v>624</v>
      </c>
      <c r="AH3" s="183" t="s">
        <v>624</v>
      </c>
      <c r="AI3" s="183" t="s">
        <v>624</v>
      </c>
      <c r="AJ3" s="183" t="s">
        <v>624</v>
      </c>
      <c r="AK3" s="183" t="s">
        <v>624</v>
      </c>
      <c r="AL3" s="183" t="s">
        <v>624</v>
      </c>
      <c r="AM3" s="183" t="s">
        <v>624</v>
      </c>
      <c r="AN3" s="183" t="s">
        <v>624</v>
      </c>
      <c r="AO3" s="183" t="s">
        <v>624</v>
      </c>
      <c r="AP3" s="183" t="s">
        <v>624</v>
      </c>
      <c r="AQ3" s="183" t="s">
        <v>624</v>
      </c>
      <c r="AR3" s="183" t="s">
        <v>624</v>
      </c>
      <c r="AS3" s="183" t="s">
        <v>624</v>
      </c>
      <c r="AT3" s="183" t="s">
        <v>624</v>
      </c>
      <c r="AU3" s="183" t="s">
        <v>624</v>
      </c>
      <c r="AV3" s="183" t="s">
        <v>624</v>
      </c>
    </row>
    <row r="4" spans="1:48" s="19" customFormat="1" ht="18.95" customHeight="1" x14ac:dyDescent="0.15">
      <c r="A4" s="748"/>
      <c r="B4" s="2" t="s">
        <v>1032</v>
      </c>
      <c r="C4" s="25" t="s">
        <v>1033</v>
      </c>
      <c r="D4" s="183" t="s">
        <v>624</v>
      </c>
      <c r="E4" s="183" t="s">
        <v>624</v>
      </c>
      <c r="F4" s="183" t="s">
        <v>624</v>
      </c>
      <c r="G4" s="183" t="s">
        <v>624</v>
      </c>
      <c r="H4" s="183" t="s">
        <v>624</v>
      </c>
      <c r="I4" s="183" t="s">
        <v>624</v>
      </c>
      <c r="J4" s="183" t="s">
        <v>624</v>
      </c>
      <c r="K4" s="183" t="s">
        <v>624</v>
      </c>
      <c r="L4" s="183" t="s">
        <v>624</v>
      </c>
      <c r="M4" s="183" t="s">
        <v>624</v>
      </c>
      <c r="N4" s="183" t="s">
        <v>624</v>
      </c>
      <c r="O4" s="183" t="s">
        <v>624</v>
      </c>
      <c r="P4" s="183" t="s">
        <v>624</v>
      </c>
      <c r="Q4" s="183" t="s">
        <v>624</v>
      </c>
      <c r="R4" s="183" t="s">
        <v>624</v>
      </c>
      <c r="S4" s="183" t="s">
        <v>624</v>
      </c>
      <c r="T4" s="183" t="s">
        <v>624</v>
      </c>
      <c r="U4" s="183" t="s">
        <v>624</v>
      </c>
      <c r="V4" s="183" t="s">
        <v>624</v>
      </c>
      <c r="W4" s="183" t="s">
        <v>624</v>
      </c>
      <c r="X4" s="183" t="s">
        <v>624</v>
      </c>
      <c r="Y4" s="183" t="s">
        <v>624</v>
      </c>
      <c r="Z4" s="183" t="s">
        <v>624</v>
      </c>
      <c r="AA4" s="183" t="s">
        <v>624</v>
      </c>
      <c r="AB4" s="183" t="s">
        <v>624</v>
      </c>
      <c r="AC4" s="183" t="s">
        <v>624</v>
      </c>
      <c r="AD4" s="183" t="s">
        <v>624</v>
      </c>
      <c r="AE4" s="183" t="s">
        <v>624</v>
      </c>
      <c r="AF4" s="183" t="s">
        <v>624</v>
      </c>
      <c r="AG4" s="183" t="s">
        <v>624</v>
      </c>
      <c r="AH4" s="183" t="s">
        <v>624</v>
      </c>
      <c r="AI4" s="183" t="s">
        <v>624</v>
      </c>
      <c r="AJ4" s="183" t="s">
        <v>624</v>
      </c>
      <c r="AK4" s="183" t="s">
        <v>624</v>
      </c>
      <c r="AL4" s="183" t="s">
        <v>624</v>
      </c>
      <c r="AM4" s="183" t="s">
        <v>624</v>
      </c>
      <c r="AN4" s="183" t="s">
        <v>624</v>
      </c>
      <c r="AO4" s="183" t="s">
        <v>624</v>
      </c>
      <c r="AP4" s="183" t="s">
        <v>624</v>
      </c>
      <c r="AQ4" s="183" t="s">
        <v>624</v>
      </c>
      <c r="AR4" s="183" t="s">
        <v>624</v>
      </c>
      <c r="AS4" s="183" t="s">
        <v>624</v>
      </c>
      <c r="AT4" s="183" t="s">
        <v>624</v>
      </c>
      <c r="AU4" s="183" t="s">
        <v>624</v>
      </c>
      <c r="AV4" s="183" t="s">
        <v>624</v>
      </c>
    </row>
    <row r="5" spans="1:48" ht="18.95" customHeight="1" x14ac:dyDescent="0.15">
      <c r="A5" s="748"/>
      <c r="B5" s="3" t="s">
        <v>126</v>
      </c>
      <c r="C5" s="29" t="s">
        <v>625</v>
      </c>
      <c r="D5" s="183" t="s">
        <v>624</v>
      </c>
      <c r="E5" s="183" t="s">
        <v>624</v>
      </c>
      <c r="F5" s="183" t="s">
        <v>624</v>
      </c>
      <c r="G5" s="183" t="s">
        <v>624</v>
      </c>
      <c r="H5" s="183" t="s">
        <v>624</v>
      </c>
      <c r="I5" s="183" t="s">
        <v>624</v>
      </c>
      <c r="J5" s="183" t="s">
        <v>624</v>
      </c>
      <c r="K5" s="183" t="s">
        <v>624</v>
      </c>
      <c r="L5" s="183" t="s">
        <v>624</v>
      </c>
      <c r="M5" s="183" t="s">
        <v>624</v>
      </c>
      <c r="N5" s="183" t="s">
        <v>624</v>
      </c>
      <c r="O5" s="183" t="s">
        <v>624</v>
      </c>
      <c r="P5" s="183" t="s">
        <v>624</v>
      </c>
      <c r="Q5" s="183" t="s">
        <v>624</v>
      </c>
      <c r="R5" s="183" t="s">
        <v>624</v>
      </c>
      <c r="S5" s="183" t="s">
        <v>624</v>
      </c>
      <c r="T5" s="183" t="s">
        <v>624</v>
      </c>
      <c r="U5" s="183" t="s">
        <v>624</v>
      </c>
      <c r="V5" s="183" t="s">
        <v>624</v>
      </c>
      <c r="W5" s="183" t="s">
        <v>624</v>
      </c>
      <c r="X5" s="183" t="s">
        <v>624</v>
      </c>
      <c r="Y5" s="183" t="s">
        <v>624</v>
      </c>
      <c r="Z5" s="183" t="s">
        <v>624</v>
      </c>
      <c r="AA5" s="183" t="s">
        <v>624</v>
      </c>
      <c r="AB5" s="183" t="s">
        <v>624</v>
      </c>
      <c r="AC5" s="183" t="s">
        <v>624</v>
      </c>
      <c r="AD5" s="183" t="s">
        <v>624</v>
      </c>
      <c r="AE5" s="183" t="s">
        <v>624</v>
      </c>
      <c r="AF5" s="183" t="s">
        <v>624</v>
      </c>
      <c r="AG5" s="183" t="s">
        <v>624</v>
      </c>
      <c r="AH5" s="183" t="s">
        <v>624</v>
      </c>
      <c r="AI5" s="183" t="s">
        <v>624</v>
      </c>
      <c r="AJ5" s="183" t="s">
        <v>624</v>
      </c>
      <c r="AK5" s="183" t="s">
        <v>624</v>
      </c>
      <c r="AL5" s="183" t="s">
        <v>624</v>
      </c>
      <c r="AM5" s="183" t="s">
        <v>624</v>
      </c>
      <c r="AN5" s="183" t="s">
        <v>624</v>
      </c>
      <c r="AO5" s="183" t="s">
        <v>624</v>
      </c>
      <c r="AP5" s="183" t="s">
        <v>624</v>
      </c>
      <c r="AQ5" s="183" t="s">
        <v>624</v>
      </c>
      <c r="AR5" s="183" t="s">
        <v>624</v>
      </c>
      <c r="AS5" s="183" t="s">
        <v>624</v>
      </c>
      <c r="AT5" s="183" t="s">
        <v>624</v>
      </c>
      <c r="AU5" s="183" t="s">
        <v>624</v>
      </c>
      <c r="AV5" s="183" t="s">
        <v>624</v>
      </c>
    </row>
    <row r="6" spans="1:48" s="19" customFormat="1" ht="18.95" customHeight="1" x14ac:dyDescent="0.15">
      <c r="A6" s="748"/>
      <c r="B6" s="4" t="s">
        <v>86</v>
      </c>
      <c r="C6" s="25" t="s">
        <v>238</v>
      </c>
      <c r="D6" s="25" t="s">
        <v>626</v>
      </c>
      <c r="E6" s="25" t="s">
        <v>10</v>
      </c>
      <c r="F6" s="25" t="s">
        <v>11</v>
      </c>
      <c r="G6" s="183" t="s">
        <v>624</v>
      </c>
      <c r="H6" s="183" t="s">
        <v>624</v>
      </c>
      <c r="I6" s="183" t="s">
        <v>624</v>
      </c>
      <c r="J6" s="183" t="s">
        <v>624</v>
      </c>
      <c r="K6" s="183" t="s">
        <v>624</v>
      </c>
      <c r="L6" s="183" t="s">
        <v>624</v>
      </c>
      <c r="M6" s="183" t="s">
        <v>624</v>
      </c>
      <c r="N6" s="183" t="s">
        <v>624</v>
      </c>
      <c r="O6" s="183" t="s">
        <v>624</v>
      </c>
      <c r="P6" s="183" t="s">
        <v>624</v>
      </c>
      <c r="Q6" s="183" t="s">
        <v>624</v>
      </c>
      <c r="R6" s="183" t="s">
        <v>624</v>
      </c>
      <c r="S6" s="183" t="s">
        <v>624</v>
      </c>
      <c r="T6" s="183" t="s">
        <v>624</v>
      </c>
      <c r="U6" s="183" t="s">
        <v>624</v>
      </c>
      <c r="V6" s="183" t="s">
        <v>624</v>
      </c>
      <c r="W6" s="183" t="s">
        <v>624</v>
      </c>
      <c r="X6" s="183" t="s">
        <v>624</v>
      </c>
      <c r="Y6" s="183" t="s">
        <v>624</v>
      </c>
      <c r="Z6" s="183" t="s">
        <v>624</v>
      </c>
      <c r="AA6" s="183" t="s">
        <v>624</v>
      </c>
      <c r="AB6" s="183" t="s">
        <v>624</v>
      </c>
      <c r="AC6" s="183" t="s">
        <v>624</v>
      </c>
      <c r="AD6" s="183" t="s">
        <v>624</v>
      </c>
      <c r="AE6" s="183" t="s">
        <v>624</v>
      </c>
      <c r="AF6" s="183" t="s">
        <v>624</v>
      </c>
      <c r="AG6" s="183" t="s">
        <v>624</v>
      </c>
      <c r="AH6" s="183" t="s">
        <v>624</v>
      </c>
      <c r="AI6" s="183" t="s">
        <v>624</v>
      </c>
      <c r="AJ6" s="183" t="s">
        <v>624</v>
      </c>
      <c r="AK6" s="183" t="s">
        <v>624</v>
      </c>
      <c r="AL6" s="183" t="s">
        <v>624</v>
      </c>
      <c r="AM6" s="183" t="s">
        <v>624</v>
      </c>
      <c r="AN6" s="183" t="s">
        <v>624</v>
      </c>
      <c r="AO6" s="183" t="s">
        <v>624</v>
      </c>
      <c r="AP6" s="183" t="s">
        <v>624</v>
      </c>
      <c r="AQ6" s="183" t="s">
        <v>624</v>
      </c>
      <c r="AR6" s="183" t="s">
        <v>624</v>
      </c>
      <c r="AS6" s="183" t="s">
        <v>624</v>
      </c>
      <c r="AT6" s="183" t="s">
        <v>624</v>
      </c>
      <c r="AU6" s="183" t="s">
        <v>624</v>
      </c>
      <c r="AV6" s="183" t="s">
        <v>624</v>
      </c>
    </row>
    <row r="7" spans="1:48" s="19" customFormat="1" ht="18.95" customHeight="1" x14ac:dyDescent="0.15">
      <c r="A7" s="748"/>
      <c r="B7" s="4" t="s">
        <v>87</v>
      </c>
      <c r="C7" s="25" t="s">
        <v>627</v>
      </c>
      <c r="D7" s="25" t="s">
        <v>628</v>
      </c>
      <c r="E7" s="25" t="s">
        <v>629</v>
      </c>
      <c r="F7" s="25" t="s">
        <v>630</v>
      </c>
      <c r="G7" s="25" t="s">
        <v>631</v>
      </c>
      <c r="H7" s="25" t="s">
        <v>632</v>
      </c>
      <c r="I7" s="25" t="s">
        <v>633</v>
      </c>
      <c r="J7" s="25" t="s">
        <v>634</v>
      </c>
      <c r="K7" s="25" t="s">
        <v>635</v>
      </c>
      <c r="L7" s="25" t="s">
        <v>636</v>
      </c>
      <c r="M7" s="25" t="s">
        <v>637</v>
      </c>
      <c r="N7" s="25" t="s">
        <v>638</v>
      </c>
      <c r="O7" s="25" t="s">
        <v>639</v>
      </c>
      <c r="P7" s="25" t="s">
        <v>640</v>
      </c>
      <c r="Q7" s="25" t="s">
        <v>641</v>
      </c>
      <c r="R7" s="25" t="s">
        <v>642</v>
      </c>
      <c r="S7" s="25" t="s">
        <v>643</v>
      </c>
      <c r="T7" s="25" t="s">
        <v>644</v>
      </c>
      <c r="U7" s="25" t="s">
        <v>645</v>
      </c>
      <c r="V7" s="25" t="s">
        <v>646</v>
      </c>
      <c r="W7" s="25" t="s">
        <v>647</v>
      </c>
      <c r="X7" s="25" t="s">
        <v>648</v>
      </c>
      <c r="Y7" s="25" t="s">
        <v>649</v>
      </c>
      <c r="Z7" s="183" t="s">
        <v>160</v>
      </c>
      <c r="AA7" s="183" t="s">
        <v>1104</v>
      </c>
      <c r="AB7" s="183" t="s">
        <v>161</v>
      </c>
      <c r="AC7" s="183" t="s">
        <v>169</v>
      </c>
      <c r="AD7" s="183" t="s">
        <v>182</v>
      </c>
      <c r="AE7" s="183" t="s">
        <v>650</v>
      </c>
      <c r="AF7" s="183" t="s">
        <v>651</v>
      </c>
      <c r="AG7" s="183" t="s">
        <v>624</v>
      </c>
      <c r="AH7" s="183" t="s">
        <v>624</v>
      </c>
      <c r="AI7" s="183" t="s">
        <v>624</v>
      </c>
      <c r="AJ7" s="183" t="s">
        <v>624</v>
      </c>
      <c r="AK7" s="183" t="s">
        <v>624</v>
      </c>
      <c r="AL7" s="183" t="s">
        <v>624</v>
      </c>
      <c r="AM7" s="183" t="s">
        <v>624</v>
      </c>
      <c r="AN7" s="183" t="s">
        <v>624</v>
      </c>
      <c r="AO7" s="183" t="s">
        <v>624</v>
      </c>
      <c r="AP7" s="183" t="s">
        <v>624</v>
      </c>
      <c r="AQ7" s="183" t="s">
        <v>624</v>
      </c>
      <c r="AR7" s="183" t="s">
        <v>624</v>
      </c>
      <c r="AS7" s="183" t="s">
        <v>624</v>
      </c>
      <c r="AT7" s="183" t="s">
        <v>624</v>
      </c>
      <c r="AU7" s="183" t="s">
        <v>624</v>
      </c>
      <c r="AV7" s="183" t="s">
        <v>624</v>
      </c>
    </row>
    <row r="8" spans="1:48" s="19" customFormat="1" ht="18.95" customHeight="1" x14ac:dyDescent="0.15">
      <c r="A8" s="748"/>
      <c r="B8" s="4" t="s">
        <v>179</v>
      </c>
      <c r="C8" s="25" t="s">
        <v>180</v>
      </c>
      <c r="D8" s="184" t="s">
        <v>210</v>
      </c>
      <c r="E8" s="185" t="s">
        <v>1105</v>
      </c>
      <c r="F8" s="186" t="s">
        <v>1106</v>
      </c>
      <c r="G8" s="186" t="s">
        <v>652</v>
      </c>
      <c r="H8" s="186" t="s">
        <v>652</v>
      </c>
      <c r="I8" s="186" t="s">
        <v>652</v>
      </c>
      <c r="J8" s="186" t="s">
        <v>652</v>
      </c>
      <c r="K8" s="186" t="s">
        <v>652</v>
      </c>
      <c r="L8" s="186" t="s">
        <v>652</v>
      </c>
      <c r="M8" s="186" t="s">
        <v>652</v>
      </c>
      <c r="N8" s="186" t="s">
        <v>652</v>
      </c>
      <c r="O8" s="186" t="s">
        <v>652</v>
      </c>
      <c r="P8" s="186" t="s">
        <v>652</v>
      </c>
      <c r="Q8" s="186" t="s">
        <v>652</v>
      </c>
      <c r="R8" s="186" t="s">
        <v>652</v>
      </c>
      <c r="S8" s="186" t="s">
        <v>652</v>
      </c>
      <c r="T8" s="186" t="s">
        <v>652</v>
      </c>
      <c r="U8" s="186" t="s">
        <v>652</v>
      </c>
      <c r="V8" s="186" t="s">
        <v>652</v>
      </c>
      <c r="W8" s="186" t="s">
        <v>652</v>
      </c>
      <c r="X8" s="186" t="s">
        <v>652</v>
      </c>
      <c r="Y8" s="186" t="s">
        <v>652</v>
      </c>
      <c r="Z8" s="186" t="s">
        <v>652</v>
      </c>
      <c r="AA8" s="186" t="s">
        <v>652</v>
      </c>
      <c r="AB8" s="186" t="s">
        <v>652</v>
      </c>
      <c r="AC8" s="186" t="s">
        <v>652</v>
      </c>
      <c r="AD8" s="186" t="s">
        <v>652</v>
      </c>
      <c r="AE8" s="186" t="s">
        <v>652</v>
      </c>
      <c r="AF8" s="186" t="s">
        <v>652</v>
      </c>
      <c r="AG8" s="186" t="s">
        <v>652</v>
      </c>
      <c r="AH8" s="183" t="s">
        <v>652</v>
      </c>
      <c r="AI8" s="183" t="s">
        <v>652</v>
      </c>
      <c r="AJ8" s="183" t="s">
        <v>652</v>
      </c>
      <c r="AK8" s="183" t="s">
        <v>652</v>
      </c>
      <c r="AL8" s="183" t="s">
        <v>652</v>
      </c>
      <c r="AM8" s="183" t="s">
        <v>652</v>
      </c>
      <c r="AN8" s="183" t="s">
        <v>652</v>
      </c>
      <c r="AO8" s="183" t="s">
        <v>652</v>
      </c>
      <c r="AP8" s="183" t="s">
        <v>652</v>
      </c>
      <c r="AQ8" s="183" t="s">
        <v>652</v>
      </c>
      <c r="AR8" s="183" t="s">
        <v>652</v>
      </c>
      <c r="AS8" s="183" t="s">
        <v>652</v>
      </c>
      <c r="AT8" s="183" t="s">
        <v>652</v>
      </c>
      <c r="AU8" s="183" t="s">
        <v>652</v>
      </c>
      <c r="AV8" s="183" t="s">
        <v>652</v>
      </c>
    </row>
    <row r="9" spans="1:48" s="19" customFormat="1" ht="18.95" customHeight="1" x14ac:dyDescent="0.15">
      <c r="A9" s="748"/>
      <c r="B9" s="5" t="s">
        <v>151</v>
      </c>
      <c r="C9" s="20" t="s">
        <v>154</v>
      </c>
      <c r="D9" s="21" t="s">
        <v>155</v>
      </c>
      <c r="E9" s="21" t="s">
        <v>156</v>
      </c>
      <c r="F9" s="21" t="s">
        <v>226</v>
      </c>
      <c r="G9" s="21" t="s">
        <v>227</v>
      </c>
      <c r="H9" s="186" t="s">
        <v>652</v>
      </c>
      <c r="I9" s="186" t="s">
        <v>652</v>
      </c>
      <c r="J9" s="186" t="s">
        <v>652</v>
      </c>
      <c r="K9" s="186" t="s">
        <v>652</v>
      </c>
      <c r="L9" s="186" t="s">
        <v>652</v>
      </c>
      <c r="M9" s="186" t="s">
        <v>652</v>
      </c>
      <c r="N9" s="186" t="s">
        <v>652</v>
      </c>
      <c r="O9" s="186" t="s">
        <v>652</v>
      </c>
      <c r="P9" s="186" t="s">
        <v>652</v>
      </c>
      <c r="Q9" s="186" t="s">
        <v>652</v>
      </c>
      <c r="R9" s="186" t="s">
        <v>652</v>
      </c>
      <c r="S9" s="186" t="s">
        <v>652</v>
      </c>
      <c r="T9" s="186" t="s">
        <v>652</v>
      </c>
      <c r="U9" s="186" t="s">
        <v>652</v>
      </c>
      <c r="V9" s="186" t="s">
        <v>652</v>
      </c>
      <c r="W9" s="186" t="s">
        <v>652</v>
      </c>
      <c r="X9" s="186" t="s">
        <v>652</v>
      </c>
      <c r="Y9" s="186" t="s">
        <v>652</v>
      </c>
      <c r="Z9" s="186" t="s">
        <v>652</v>
      </c>
      <c r="AA9" s="186" t="s">
        <v>652</v>
      </c>
      <c r="AB9" s="186" t="s">
        <v>652</v>
      </c>
      <c r="AC9" s="186" t="s">
        <v>652</v>
      </c>
      <c r="AD9" s="186" t="s">
        <v>652</v>
      </c>
      <c r="AE9" s="186" t="s">
        <v>652</v>
      </c>
      <c r="AF9" s="186" t="s">
        <v>652</v>
      </c>
      <c r="AG9" s="186" t="s">
        <v>652</v>
      </c>
      <c r="AH9" s="183" t="s">
        <v>652</v>
      </c>
      <c r="AI9" s="183" t="s">
        <v>652</v>
      </c>
      <c r="AJ9" s="183" t="s">
        <v>652</v>
      </c>
      <c r="AK9" s="183" t="s">
        <v>652</v>
      </c>
      <c r="AL9" s="183" t="s">
        <v>652</v>
      </c>
      <c r="AM9" s="183" t="s">
        <v>652</v>
      </c>
      <c r="AN9" s="183" t="s">
        <v>652</v>
      </c>
      <c r="AO9" s="183" t="s">
        <v>652</v>
      </c>
      <c r="AP9" s="183" t="s">
        <v>652</v>
      </c>
      <c r="AQ9" s="183" t="s">
        <v>652</v>
      </c>
      <c r="AR9" s="183" t="s">
        <v>652</v>
      </c>
      <c r="AS9" s="183" t="s">
        <v>652</v>
      </c>
      <c r="AT9" s="183" t="s">
        <v>652</v>
      </c>
      <c r="AU9" s="183" t="s">
        <v>652</v>
      </c>
      <c r="AV9" s="183" t="s">
        <v>652</v>
      </c>
    </row>
    <row r="10" spans="1:48" s="19" customFormat="1" ht="18.95" customHeight="1" x14ac:dyDescent="0.15">
      <c r="A10" s="748"/>
      <c r="B10" s="4" t="s">
        <v>88</v>
      </c>
      <c r="C10" s="25" t="s">
        <v>653</v>
      </c>
      <c r="D10" s="24" t="s">
        <v>12</v>
      </c>
      <c r="E10" s="24" t="s">
        <v>13</v>
      </c>
      <c r="F10" s="24" t="s">
        <v>1107</v>
      </c>
      <c r="G10" s="24" t="s">
        <v>185</v>
      </c>
      <c r="H10" s="24" t="s">
        <v>183</v>
      </c>
      <c r="I10" s="24" t="s">
        <v>184</v>
      </c>
      <c r="J10" s="24" t="s">
        <v>654</v>
      </c>
      <c r="K10" s="183" t="s">
        <v>624</v>
      </c>
      <c r="L10" s="183" t="s">
        <v>624</v>
      </c>
      <c r="M10" s="183" t="s">
        <v>624</v>
      </c>
      <c r="N10" s="183" t="s">
        <v>624</v>
      </c>
      <c r="O10" s="183" t="s">
        <v>624</v>
      </c>
      <c r="P10" s="183" t="s">
        <v>624</v>
      </c>
      <c r="Q10" s="183" t="s">
        <v>624</v>
      </c>
      <c r="R10" s="183" t="s">
        <v>624</v>
      </c>
      <c r="S10" s="183" t="s">
        <v>624</v>
      </c>
      <c r="T10" s="183" t="s">
        <v>624</v>
      </c>
      <c r="U10" s="183" t="s">
        <v>624</v>
      </c>
      <c r="V10" s="183" t="s">
        <v>624</v>
      </c>
      <c r="W10" s="183" t="s">
        <v>624</v>
      </c>
      <c r="X10" s="183" t="s">
        <v>624</v>
      </c>
      <c r="Y10" s="183" t="s">
        <v>624</v>
      </c>
      <c r="Z10" s="183" t="s">
        <v>624</v>
      </c>
      <c r="AA10" s="183" t="s">
        <v>624</v>
      </c>
      <c r="AB10" s="183" t="s">
        <v>624</v>
      </c>
      <c r="AC10" s="183" t="s">
        <v>624</v>
      </c>
      <c r="AD10" s="183" t="s">
        <v>624</v>
      </c>
      <c r="AE10" s="183" t="s">
        <v>624</v>
      </c>
      <c r="AF10" s="183" t="s">
        <v>624</v>
      </c>
      <c r="AG10" s="183" t="s">
        <v>624</v>
      </c>
      <c r="AH10" s="183" t="s">
        <v>624</v>
      </c>
      <c r="AI10" s="183" t="s">
        <v>624</v>
      </c>
      <c r="AJ10" s="183" t="s">
        <v>624</v>
      </c>
      <c r="AK10" s="183" t="s">
        <v>624</v>
      </c>
      <c r="AL10" s="183" t="s">
        <v>624</v>
      </c>
      <c r="AM10" s="183" t="s">
        <v>624</v>
      </c>
      <c r="AN10" s="183" t="s">
        <v>624</v>
      </c>
      <c r="AO10" s="183" t="s">
        <v>624</v>
      </c>
      <c r="AP10" s="183" t="s">
        <v>624</v>
      </c>
      <c r="AQ10" s="183" t="s">
        <v>624</v>
      </c>
      <c r="AR10" s="183" t="s">
        <v>624</v>
      </c>
      <c r="AS10" s="183" t="s">
        <v>624</v>
      </c>
      <c r="AT10" s="183" t="s">
        <v>624</v>
      </c>
      <c r="AU10" s="183" t="s">
        <v>624</v>
      </c>
      <c r="AV10" s="183" t="s">
        <v>624</v>
      </c>
    </row>
    <row r="11" spans="1:48" s="19" customFormat="1" ht="18.95" customHeight="1" x14ac:dyDescent="0.15">
      <c r="A11" s="748"/>
      <c r="B11" s="187" t="s">
        <v>89</v>
      </c>
      <c r="C11" s="186" t="s">
        <v>84</v>
      </c>
      <c r="D11" s="183" t="s">
        <v>624</v>
      </c>
      <c r="E11" s="183" t="s">
        <v>624</v>
      </c>
      <c r="F11" s="183" t="s">
        <v>624</v>
      </c>
      <c r="G11" s="183" t="s">
        <v>624</v>
      </c>
      <c r="H11" s="183" t="s">
        <v>624</v>
      </c>
      <c r="I11" s="183" t="s">
        <v>624</v>
      </c>
      <c r="J11" s="183" t="s">
        <v>624</v>
      </c>
      <c r="K11" s="183" t="s">
        <v>624</v>
      </c>
      <c r="L11" s="183" t="s">
        <v>624</v>
      </c>
      <c r="M11" s="183" t="s">
        <v>624</v>
      </c>
      <c r="N11" s="183" t="s">
        <v>624</v>
      </c>
      <c r="O11" s="183" t="s">
        <v>624</v>
      </c>
      <c r="P11" s="183" t="s">
        <v>624</v>
      </c>
      <c r="Q11" s="183" t="s">
        <v>624</v>
      </c>
      <c r="R11" s="183" t="s">
        <v>624</v>
      </c>
      <c r="S11" s="183" t="s">
        <v>624</v>
      </c>
      <c r="T11" s="183" t="s">
        <v>624</v>
      </c>
      <c r="U11" s="183" t="s">
        <v>624</v>
      </c>
      <c r="V11" s="183" t="s">
        <v>624</v>
      </c>
      <c r="W11" s="183" t="s">
        <v>624</v>
      </c>
      <c r="X11" s="183" t="s">
        <v>624</v>
      </c>
      <c r="Y11" s="183" t="s">
        <v>624</v>
      </c>
      <c r="Z11" s="183" t="s">
        <v>624</v>
      </c>
      <c r="AA11" s="183" t="s">
        <v>624</v>
      </c>
      <c r="AB11" s="183" t="s">
        <v>624</v>
      </c>
      <c r="AC11" s="183" t="s">
        <v>624</v>
      </c>
      <c r="AD11" s="183" t="s">
        <v>624</v>
      </c>
      <c r="AE11" s="183" t="s">
        <v>624</v>
      </c>
      <c r="AF11" s="183" t="s">
        <v>624</v>
      </c>
      <c r="AG11" s="183" t="s">
        <v>624</v>
      </c>
      <c r="AH11" s="183" t="s">
        <v>624</v>
      </c>
      <c r="AI11" s="183" t="s">
        <v>624</v>
      </c>
      <c r="AJ11" s="183" t="s">
        <v>624</v>
      </c>
      <c r="AK11" s="183" t="s">
        <v>624</v>
      </c>
      <c r="AL11" s="183" t="s">
        <v>624</v>
      </c>
      <c r="AM11" s="183" t="s">
        <v>624</v>
      </c>
      <c r="AN11" s="183" t="s">
        <v>624</v>
      </c>
      <c r="AO11" s="183" t="s">
        <v>624</v>
      </c>
      <c r="AP11" s="183" t="s">
        <v>624</v>
      </c>
      <c r="AQ11" s="183" t="s">
        <v>624</v>
      </c>
      <c r="AR11" s="183" t="s">
        <v>624</v>
      </c>
      <c r="AS11" s="183" t="s">
        <v>624</v>
      </c>
      <c r="AT11" s="183" t="s">
        <v>624</v>
      </c>
      <c r="AU11" s="183" t="s">
        <v>624</v>
      </c>
      <c r="AV11" s="183" t="s">
        <v>624</v>
      </c>
    </row>
    <row r="12" spans="1:48" s="19" customFormat="1" ht="18.95" customHeight="1" x14ac:dyDescent="0.15">
      <c r="A12" s="748"/>
      <c r="B12" s="188" t="s">
        <v>127</v>
      </c>
      <c r="C12" s="186" t="s">
        <v>128</v>
      </c>
      <c r="D12" s="186" t="s">
        <v>129</v>
      </c>
      <c r="E12" s="183" t="s">
        <v>624</v>
      </c>
      <c r="F12" s="183" t="s">
        <v>624</v>
      </c>
      <c r="G12" s="183" t="s">
        <v>624</v>
      </c>
      <c r="H12" s="183" t="s">
        <v>624</v>
      </c>
      <c r="I12" s="183" t="s">
        <v>624</v>
      </c>
      <c r="J12" s="183" t="s">
        <v>624</v>
      </c>
      <c r="K12" s="183" t="s">
        <v>624</v>
      </c>
      <c r="L12" s="183" t="s">
        <v>624</v>
      </c>
      <c r="M12" s="183" t="s">
        <v>624</v>
      </c>
      <c r="N12" s="183" t="s">
        <v>624</v>
      </c>
      <c r="O12" s="183" t="s">
        <v>624</v>
      </c>
      <c r="P12" s="183" t="s">
        <v>624</v>
      </c>
      <c r="Q12" s="183" t="s">
        <v>624</v>
      </c>
      <c r="R12" s="183" t="s">
        <v>624</v>
      </c>
      <c r="S12" s="183" t="s">
        <v>624</v>
      </c>
      <c r="T12" s="183" t="s">
        <v>624</v>
      </c>
      <c r="U12" s="183" t="s">
        <v>624</v>
      </c>
      <c r="V12" s="183" t="s">
        <v>624</v>
      </c>
      <c r="W12" s="183" t="s">
        <v>624</v>
      </c>
      <c r="X12" s="183" t="s">
        <v>624</v>
      </c>
      <c r="Y12" s="183" t="s">
        <v>624</v>
      </c>
      <c r="Z12" s="183" t="s">
        <v>624</v>
      </c>
      <c r="AA12" s="183" t="s">
        <v>624</v>
      </c>
      <c r="AB12" s="183" t="s">
        <v>624</v>
      </c>
      <c r="AC12" s="183" t="s">
        <v>624</v>
      </c>
      <c r="AD12" s="183" t="s">
        <v>624</v>
      </c>
      <c r="AE12" s="183" t="s">
        <v>624</v>
      </c>
      <c r="AF12" s="183" t="s">
        <v>624</v>
      </c>
      <c r="AG12" s="183" t="s">
        <v>624</v>
      </c>
      <c r="AH12" s="183" t="s">
        <v>624</v>
      </c>
      <c r="AI12" s="183" t="s">
        <v>624</v>
      </c>
      <c r="AJ12" s="183" t="s">
        <v>624</v>
      </c>
      <c r="AK12" s="183" t="s">
        <v>624</v>
      </c>
      <c r="AL12" s="183" t="s">
        <v>624</v>
      </c>
      <c r="AM12" s="183" t="s">
        <v>624</v>
      </c>
      <c r="AN12" s="183" t="s">
        <v>624</v>
      </c>
      <c r="AO12" s="183" t="s">
        <v>624</v>
      </c>
      <c r="AP12" s="183" t="s">
        <v>624</v>
      </c>
      <c r="AQ12" s="183" t="s">
        <v>624</v>
      </c>
      <c r="AR12" s="183" t="s">
        <v>624</v>
      </c>
      <c r="AS12" s="183" t="s">
        <v>624</v>
      </c>
      <c r="AT12" s="183" t="s">
        <v>624</v>
      </c>
      <c r="AU12" s="183" t="s">
        <v>624</v>
      </c>
      <c r="AV12" s="183" t="s">
        <v>624</v>
      </c>
    </row>
    <row r="13" spans="1:48" s="19" customFormat="1" ht="18.95" customHeight="1" x14ac:dyDescent="0.15">
      <c r="A13" s="748"/>
      <c r="B13" s="4" t="s">
        <v>90</v>
      </c>
      <c r="C13" s="25" t="s">
        <v>965</v>
      </c>
      <c r="D13" s="25" t="s">
        <v>966</v>
      </c>
      <c r="E13" s="25" t="s">
        <v>967</v>
      </c>
      <c r="F13" s="25" t="s">
        <v>968</v>
      </c>
      <c r="G13" s="25" t="s">
        <v>969</v>
      </c>
      <c r="H13" s="25" t="s">
        <v>970</v>
      </c>
      <c r="I13" s="25" t="s">
        <v>971</v>
      </c>
      <c r="J13" s="25" t="s">
        <v>972</v>
      </c>
      <c r="K13" s="25" t="s">
        <v>973</v>
      </c>
      <c r="L13" s="25" t="s">
        <v>974</v>
      </c>
      <c r="M13" s="25" t="s">
        <v>975</v>
      </c>
      <c r="N13" s="25" t="s">
        <v>976</v>
      </c>
      <c r="O13" s="25" t="s">
        <v>977</v>
      </c>
      <c r="P13" s="25" t="s">
        <v>978</v>
      </c>
      <c r="Q13" s="25" t="s">
        <v>979</v>
      </c>
      <c r="R13" s="25" t="s">
        <v>980</v>
      </c>
      <c r="S13" s="25" t="s">
        <v>981</v>
      </c>
      <c r="T13" s="183" t="s">
        <v>982</v>
      </c>
      <c r="U13" s="183" t="s">
        <v>983</v>
      </c>
      <c r="V13" s="183" t="s">
        <v>984</v>
      </c>
      <c r="W13" s="22" t="s">
        <v>985</v>
      </c>
      <c r="X13" s="22" t="s">
        <v>986</v>
      </c>
      <c r="Y13" s="22" t="s">
        <v>987</v>
      </c>
      <c r="Z13" s="22" t="s">
        <v>988</v>
      </c>
      <c r="AA13" s="22" t="s">
        <v>989</v>
      </c>
      <c r="AB13" s="22" t="s">
        <v>990</v>
      </c>
      <c r="AC13" s="22" t="s">
        <v>991</v>
      </c>
      <c r="AD13" s="186" t="s">
        <v>992</v>
      </c>
      <c r="AE13" s="183" t="s">
        <v>624</v>
      </c>
      <c r="AF13" s="183" t="s">
        <v>624</v>
      </c>
      <c r="AG13" s="183" t="s">
        <v>624</v>
      </c>
      <c r="AH13" s="183" t="s">
        <v>624</v>
      </c>
      <c r="AI13" s="183" t="s">
        <v>624</v>
      </c>
      <c r="AJ13" s="183" t="s">
        <v>624</v>
      </c>
      <c r="AK13" s="183" t="s">
        <v>624</v>
      </c>
      <c r="AL13" s="183" t="s">
        <v>624</v>
      </c>
      <c r="AM13" s="183" t="s">
        <v>624</v>
      </c>
      <c r="AN13" s="183" t="s">
        <v>624</v>
      </c>
      <c r="AO13" s="183" t="s">
        <v>624</v>
      </c>
      <c r="AP13" s="183" t="s">
        <v>624</v>
      </c>
      <c r="AQ13" s="183" t="s">
        <v>624</v>
      </c>
      <c r="AR13" s="183" t="s">
        <v>624</v>
      </c>
      <c r="AS13" s="183" t="s">
        <v>624</v>
      </c>
      <c r="AT13" s="183" t="s">
        <v>624</v>
      </c>
      <c r="AU13" s="183" t="s">
        <v>624</v>
      </c>
      <c r="AV13" s="183" t="s">
        <v>624</v>
      </c>
    </row>
    <row r="14" spans="1:48" s="19" customFormat="1" ht="18.95" customHeight="1" x14ac:dyDescent="0.15">
      <c r="A14" s="748"/>
      <c r="B14" s="4" t="s">
        <v>162</v>
      </c>
      <c r="C14" s="22" t="s">
        <v>165</v>
      </c>
      <c r="D14" s="22" t="s">
        <v>166</v>
      </c>
      <c r="E14" s="22" t="s">
        <v>167</v>
      </c>
      <c r="F14" s="22" t="s">
        <v>168</v>
      </c>
      <c r="G14" s="22" t="s">
        <v>233</v>
      </c>
      <c r="H14" s="22" t="s">
        <v>140</v>
      </c>
      <c r="I14" s="22" t="s">
        <v>141</v>
      </c>
      <c r="J14" s="22" t="s">
        <v>142</v>
      </c>
      <c r="K14" s="22" t="s">
        <v>727</v>
      </c>
      <c r="L14" s="29" t="s">
        <v>728</v>
      </c>
      <c r="M14" s="29" t="s">
        <v>729</v>
      </c>
      <c r="N14" s="186" t="s">
        <v>652</v>
      </c>
      <c r="O14" s="186" t="s">
        <v>652</v>
      </c>
      <c r="P14" s="186" t="s">
        <v>652</v>
      </c>
      <c r="Q14" s="186" t="s">
        <v>652</v>
      </c>
      <c r="R14" s="186" t="s">
        <v>652</v>
      </c>
      <c r="S14" s="186" t="s">
        <v>652</v>
      </c>
      <c r="T14" s="183" t="s">
        <v>652</v>
      </c>
      <c r="U14" s="183" t="s">
        <v>652</v>
      </c>
      <c r="V14" s="183" t="s">
        <v>652</v>
      </c>
      <c r="W14" s="183" t="s">
        <v>652</v>
      </c>
      <c r="X14" s="183" t="s">
        <v>652</v>
      </c>
      <c r="Y14" s="183" t="s">
        <v>652</v>
      </c>
      <c r="Z14" s="183" t="s">
        <v>652</v>
      </c>
      <c r="AA14" s="183" t="s">
        <v>652</v>
      </c>
      <c r="AB14" s="183" t="s">
        <v>652</v>
      </c>
      <c r="AC14" s="183" t="s">
        <v>652</v>
      </c>
      <c r="AD14" s="183" t="s">
        <v>652</v>
      </c>
      <c r="AE14" s="183" t="s">
        <v>652</v>
      </c>
      <c r="AF14" s="183" t="s">
        <v>652</v>
      </c>
      <c r="AG14" s="183" t="s">
        <v>652</v>
      </c>
      <c r="AH14" s="183" t="s">
        <v>652</v>
      </c>
      <c r="AI14" s="183" t="s">
        <v>652</v>
      </c>
      <c r="AJ14" s="183" t="s">
        <v>652</v>
      </c>
      <c r="AK14" s="183" t="s">
        <v>652</v>
      </c>
      <c r="AL14" s="183" t="s">
        <v>652</v>
      </c>
      <c r="AM14" s="183" t="s">
        <v>652</v>
      </c>
      <c r="AN14" s="183" t="s">
        <v>652</v>
      </c>
      <c r="AO14" s="183" t="s">
        <v>652</v>
      </c>
      <c r="AP14" s="183" t="s">
        <v>652</v>
      </c>
      <c r="AQ14" s="183" t="s">
        <v>652</v>
      </c>
      <c r="AR14" s="183" t="s">
        <v>652</v>
      </c>
      <c r="AS14" s="183" t="s">
        <v>652</v>
      </c>
      <c r="AT14" s="183" t="s">
        <v>652</v>
      </c>
      <c r="AU14" s="183" t="s">
        <v>652</v>
      </c>
      <c r="AV14" s="183" t="s">
        <v>652</v>
      </c>
    </row>
    <row r="15" spans="1:48" s="19" customFormat="1" ht="18.95" customHeight="1" x14ac:dyDescent="0.15">
      <c r="A15" s="748"/>
      <c r="B15" s="4" t="s">
        <v>91</v>
      </c>
      <c r="C15" s="25" t="s">
        <v>15</v>
      </c>
      <c r="D15" s="25" t="s">
        <v>16</v>
      </c>
      <c r="E15" s="25" t="s">
        <v>17</v>
      </c>
      <c r="F15" s="25" t="s">
        <v>18</v>
      </c>
      <c r="G15" s="25" t="s">
        <v>130</v>
      </c>
      <c r="H15" s="25" t="s">
        <v>131</v>
      </c>
      <c r="I15" s="25" t="s">
        <v>655</v>
      </c>
      <c r="J15" s="25" t="s">
        <v>656</v>
      </c>
      <c r="K15" s="25" t="s">
        <v>657</v>
      </c>
      <c r="L15" s="25" t="s">
        <v>658</v>
      </c>
      <c r="M15" s="25" t="s">
        <v>659</v>
      </c>
      <c r="N15" s="25" t="s">
        <v>660</v>
      </c>
      <c r="O15" s="25" t="s">
        <v>661</v>
      </c>
      <c r="P15" s="183" t="s">
        <v>662</v>
      </c>
      <c r="Q15" s="183" t="s">
        <v>624</v>
      </c>
      <c r="R15" s="183" t="s">
        <v>624</v>
      </c>
      <c r="S15" s="183" t="s">
        <v>624</v>
      </c>
      <c r="T15" s="183" t="s">
        <v>624</v>
      </c>
      <c r="U15" s="183" t="s">
        <v>624</v>
      </c>
      <c r="V15" s="183" t="s">
        <v>624</v>
      </c>
      <c r="W15" s="183" t="s">
        <v>624</v>
      </c>
      <c r="X15" s="183" t="s">
        <v>624</v>
      </c>
      <c r="Y15" s="183" t="s">
        <v>624</v>
      </c>
      <c r="Z15" s="183" t="s">
        <v>624</v>
      </c>
      <c r="AA15" s="183" t="s">
        <v>624</v>
      </c>
      <c r="AB15" s="183" t="s">
        <v>624</v>
      </c>
      <c r="AC15" s="183" t="s">
        <v>624</v>
      </c>
      <c r="AD15" s="183" t="s">
        <v>624</v>
      </c>
      <c r="AE15" s="183" t="s">
        <v>624</v>
      </c>
      <c r="AF15" s="183" t="s">
        <v>624</v>
      </c>
      <c r="AG15" s="183" t="s">
        <v>624</v>
      </c>
      <c r="AH15" s="183" t="s">
        <v>624</v>
      </c>
      <c r="AI15" s="183" t="s">
        <v>624</v>
      </c>
      <c r="AJ15" s="183" t="s">
        <v>624</v>
      </c>
      <c r="AK15" s="183" t="s">
        <v>624</v>
      </c>
      <c r="AL15" s="183" t="s">
        <v>624</v>
      </c>
      <c r="AM15" s="183" t="s">
        <v>624</v>
      </c>
      <c r="AN15" s="183" t="s">
        <v>624</v>
      </c>
      <c r="AO15" s="183" t="s">
        <v>624</v>
      </c>
      <c r="AP15" s="183" t="s">
        <v>624</v>
      </c>
      <c r="AQ15" s="183" t="s">
        <v>624</v>
      </c>
      <c r="AR15" s="183" t="s">
        <v>624</v>
      </c>
      <c r="AS15" s="183" t="s">
        <v>624</v>
      </c>
      <c r="AT15" s="183" t="s">
        <v>624</v>
      </c>
      <c r="AU15" s="183" t="s">
        <v>624</v>
      </c>
      <c r="AV15" s="183" t="s">
        <v>624</v>
      </c>
    </row>
    <row r="16" spans="1:48" s="19" customFormat="1" ht="18.95" customHeight="1" x14ac:dyDescent="0.15">
      <c r="A16" s="748"/>
      <c r="B16" s="4" t="s">
        <v>206</v>
      </c>
      <c r="C16" s="25" t="s">
        <v>207</v>
      </c>
      <c r="D16" s="8" t="s">
        <v>228</v>
      </c>
      <c r="E16" s="8" t="s">
        <v>229</v>
      </c>
      <c r="F16" s="183" t="s">
        <v>1108</v>
      </c>
      <c r="G16" s="183" t="s">
        <v>624</v>
      </c>
      <c r="H16" s="183" t="s">
        <v>624</v>
      </c>
      <c r="I16" s="183" t="s">
        <v>624</v>
      </c>
      <c r="J16" s="183" t="s">
        <v>624</v>
      </c>
      <c r="K16" s="183" t="s">
        <v>624</v>
      </c>
      <c r="L16" s="183" t="s">
        <v>624</v>
      </c>
      <c r="M16" s="183" t="s">
        <v>624</v>
      </c>
      <c r="N16" s="183" t="s">
        <v>624</v>
      </c>
      <c r="O16" s="183" t="s">
        <v>624</v>
      </c>
      <c r="P16" s="183" t="s">
        <v>624</v>
      </c>
      <c r="Q16" s="183" t="s">
        <v>624</v>
      </c>
      <c r="R16" s="183" t="s">
        <v>624</v>
      </c>
      <c r="S16" s="183" t="s">
        <v>624</v>
      </c>
      <c r="T16" s="183" t="s">
        <v>624</v>
      </c>
      <c r="U16" s="183" t="s">
        <v>624</v>
      </c>
      <c r="V16" s="183" t="s">
        <v>624</v>
      </c>
      <c r="W16" s="183" t="s">
        <v>624</v>
      </c>
      <c r="X16" s="183" t="s">
        <v>624</v>
      </c>
      <c r="Y16" s="183" t="s">
        <v>624</v>
      </c>
      <c r="Z16" s="183" t="s">
        <v>624</v>
      </c>
      <c r="AA16" s="183" t="s">
        <v>624</v>
      </c>
      <c r="AB16" s="183" t="s">
        <v>624</v>
      </c>
      <c r="AC16" s="183" t="s">
        <v>624</v>
      </c>
      <c r="AD16" s="183" t="s">
        <v>624</v>
      </c>
      <c r="AE16" s="183" t="s">
        <v>624</v>
      </c>
      <c r="AF16" s="183" t="s">
        <v>624</v>
      </c>
      <c r="AG16" s="183" t="s">
        <v>624</v>
      </c>
      <c r="AH16" s="183" t="s">
        <v>624</v>
      </c>
      <c r="AI16" s="183" t="s">
        <v>624</v>
      </c>
      <c r="AJ16" s="183" t="s">
        <v>624</v>
      </c>
      <c r="AK16" s="183" t="s">
        <v>624</v>
      </c>
      <c r="AL16" s="183" t="s">
        <v>624</v>
      </c>
      <c r="AM16" s="183" t="s">
        <v>624</v>
      </c>
      <c r="AN16" s="183" t="s">
        <v>624</v>
      </c>
      <c r="AO16" s="183" t="s">
        <v>624</v>
      </c>
      <c r="AP16" s="183" t="s">
        <v>624</v>
      </c>
      <c r="AQ16" s="183" t="s">
        <v>624</v>
      </c>
      <c r="AR16" s="183" t="s">
        <v>624</v>
      </c>
      <c r="AS16" s="183" t="s">
        <v>624</v>
      </c>
      <c r="AT16" s="183" t="s">
        <v>624</v>
      </c>
      <c r="AU16" s="183" t="s">
        <v>624</v>
      </c>
      <c r="AV16" s="183" t="s">
        <v>624</v>
      </c>
    </row>
    <row r="17" spans="1:50" s="19" customFormat="1" ht="18.95" customHeight="1" x14ac:dyDescent="0.15">
      <c r="A17" s="748"/>
      <c r="B17" s="5" t="s">
        <v>189</v>
      </c>
      <c r="C17" s="23" t="s">
        <v>186</v>
      </c>
      <c r="D17" s="8" t="s">
        <v>187</v>
      </c>
      <c r="E17" s="183" t="s">
        <v>208</v>
      </c>
      <c r="F17" s="183" t="s">
        <v>1036</v>
      </c>
      <c r="G17" s="183" t="s">
        <v>624</v>
      </c>
      <c r="H17" s="183" t="s">
        <v>624</v>
      </c>
      <c r="I17" s="183" t="s">
        <v>624</v>
      </c>
      <c r="J17" s="183" t="s">
        <v>624</v>
      </c>
      <c r="K17" s="183" t="s">
        <v>624</v>
      </c>
      <c r="L17" s="183" t="s">
        <v>624</v>
      </c>
      <c r="M17" s="183" t="s">
        <v>624</v>
      </c>
      <c r="N17" s="183" t="s">
        <v>624</v>
      </c>
      <c r="O17" s="183" t="s">
        <v>624</v>
      </c>
      <c r="P17" s="183" t="s">
        <v>624</v>
      </c>
      <c r="Q17" s="183" t="s">
        <v>624</v>
      </c>
      <c r="R17" s="183" t="s">
        <v>624</v>
      </c>
      <c r="S17" s="183" t="s">
        <v>624</v>
      </c>
      <c r="T17" s="183" t="s">
        <v>624</v>
      </c>
      <c r="U17" s="183" t="s">
        <v>624</v>
      </c>
      <c r="V17" s="183" t="s">
        <v>624</v>
      </c>
      <c r="W17" s="183" t="s">
        <v>624</v>
      </c>
      <c r="X17" s="183" t="s">
        <v>624</v>
      </c>
      <c r="Y17" s="183" t="s">
        <v>624</v>
      </c>
      <c r="Z17" s="183" t="s">
        <v>624</v>
      </c>
      <c r="AA17" s="183" t="s">
        <v>624</v>
      </c>
      <c r="AB17" s="183" t="s">
        <v>624</v>
      </c>
      <c r="AC17" s="183" t="s">
        <v>624</v>
      </c>
      <c r="AD17" s="183" t="s">
        <v>624</v>
      </c>
      <c r="AE17" s="183" t="s">
        <v>624</v>
      </c>
      <c r="AF17" s="183" t="s">
        <v>624</v>
      </c>
      <c r="AG17" s="183" t="s">
        <v>624</v>
      </c>
      <c r="AH17" s="183" t="s">
        <v>624</v>
      </c>
      <c r="AI17" s="183" t="s">
        <v>624</v>
      </c>
      <c r="AJ17" s="183" t="s">
        <v>624</v>
      </c>
      <c r="AK17" s="183" t="s">
        <v>624</v>
      </c>
      <c r="AL17" s="183" t="s">
        <v>624</v>
      </c>
      <c r="AM17" s="183" t="s">
        <v>624</v>
      </c>
      <c r="AN17" s="183" t="s">
        <v>624</v>
      </c>
      <c r="AO17" s="183" t="s">
        <v>624</v>
      </c>
      <c r="AP17" s="183" t="s">
        <v>624</v>
      </c>
      <c r="AQ17" s="183" t="s">
        <v>624</v>
      </c>
      <c r="AR17" s="183" t="s">
        <v>624</v>
      </c>
      <c r="AS17" s="183" t="s">
        <v>624</v>
      </c>
      <c r="AT17" s="183" t="s">
        <v>624</v>
      </c>
      <c r="AU17" s="183" t="s">
        <v>624</v>
      </c>
      <c r="AV17" s="183" t="s">
        <v>624</v>
      </c>
    </row>
    <row r="18" spans="1:50" s="19" customFormat="1" ht="18.95" customHeight="1" x14ac:dyDescent="0.15">
      <c r="A18" s="748"/>
      <c r="B18" s="5" t="s">
        <v>171</v>
      </c>
      <c r="C18" s="25" t="s">
        <v>172</v>
      </c>
      <c r="D18" s="189" t="s">
        <v>519</v>
      </c>
      <c r="E18" s="186" t="s">
        <v>963</v>
      </c>
      <c r="F18" s="183" t="s">
        <v>624</v>
      </c>
      <c r="G18" s="183" t="s">
        <v>624</v>
      </c>
      <c r="H18" s="183" t="s">
        <v>624</v>
      </c>
      <c r="I18" s="183" t="s">
        <v>624</v>
      </c>
      <c r="J18" s="183" t="s">
        <v>624</v>
      </c>
      <c r="K18" s="183" t="s">
        <v>624</v>
      </c>
      <c r="L18" s="183" t="s">
        <v>624</v>
      </c>
      <c r="M18" s="183" t="s">
        <v>624</v>
      </c>
      <c r="N18" s="183" t="s">
        <v>624</v>
      </c>
      <c r="O18" s="183" t="s">
        <v>624</v>
      </c>
      <c r="P18" s="183" t="s">
        <v>624</v>
      </c>
      <c r="Q18" s="183" t="s">
        <v>624</v>
      </c>
      <c r="R18" s="183" t="s">
        <v>624</v>
      </c>
      <c r="S18" s="183" t="s">
        <v>624</v>
      </c>
      <c r="T18" s="183" t="s">
        <v>624</v>
      </c>
      <c r="U18" s="183" t="s">
        <v>624</v>
      </c>
      <c r="V18" s="183" t="s">
        <v>624</v>
      </c>
      <c r="W18" s="183" t="s">
        <v>624</v>
      </c>
      <c r="X18" s="183" t="s">
        <v>624</v>
      </c>
      <c r="Y18" s="183" t="s">
        <v>624</v>
      </c>
      <c r="Z18" s="183" t="s">
        <v>624</v>
      </c>
      <c r="AA18" s="183" t="s">
        <v>624</v>
      </c>
      <c r="AB18" s="183" t="s">
        <v>624</v>
      </c>
      <c r="AC18" s="183" t="s">
        <v>624</v>
      </c>
      <c r="AD18" s="183" t="s">
        <v>624</v>
      </c>
      <c r="AE18" s="183" t="s">
        <v>624</v>
      </c>
      <c r="AF18" s="183" t="s">
        <v>624</v>
      </c>
      <c r="AG18" s="183" t="s">
        <v>624</v>
      </c>
      <c r="AH18" s="183" t="s">
        <v>624</v>
      </c>
      <c r="AI18" s="183" t="s">
        <v>624</v>
      </c>
      <c r="AJ18" s="183" t="s">
        <v>624</v>
      </c>
      <c r="AK18" s="183" t="s">
        <v>624</v>
      </c>
      <c r="AL18" s="183" t="s">
        <v>624</v>
      </c>
      <c r="AM18" s="183" t="s">
        <v>624</v>
      </c>
      <c r="AN18" s="183" t="s">
        <v>624</v>
      </c>
      <c r="AO18" s="183" t="s">
        <v>624</v>
      </c>
      <c r="AP18" s="183" t="s">
        <v>624</v>
      </c>
      <c r="AQ18" s="183" t="s">
        <v>624</v>
      </c>
      <c r="AR18" s="183" t="s">
        <v>624</v>
      </c>
      <c r="AS18" s="183" t="s">
        <v>624</v>
      </c>
      <c r="AT18" s="183" t="s">
        <v>624</v>
      </c>
      <c r="AU18" s="183" t="s">
        <v>624</v>
      </c>
      <c r="AV18" s="183" t="s">
        <v>624</v>
      </c>
    </row>
    <row r="19" spans="1:50" ht="18.95" customHeight="1" x14ac:dyDescent="0.15">
      <c r="A19" s="748"/>
      <c r="B19" s="3" t="s">
        <v>92</v>
      </c>
      <c r="C19" s="29">
        <v>2545702</v>
      </c>
      <c r="D19" s="29">
        <v>2545703</v>
      </c>
      <c r="E19" s="183" t="s">
        <v>624</v>
      </c>
      <c r="F19" s="183" t="s">
        <v>624</v>
      </c>
      <c r="G19" s="183" t="s">
        <v>624</v>
      </c>
      <c r="H19" s="183" t="s">
        <v>624</v>
      </c>
      <c r="I19" s="183" t="s">
        <v>624</v>
      </c>
      <c r="J19" s="183" t="s">
        <v>624</v>
      </c>
      <c r="K19" s="183" t="s">
        <v>624</v>
      </c>
      <c r="L19" s="183" t="s">
        <v>624</v>
      </c>
      <c r="M19" s="183" t="s">
        <v>624</v>
      </c>
      <c r="N19" s="183" t="s">
        <v>624</v>
      </c>
      <c r="O19" s="183" t="s">
        <v>624</v>
      </c>
      <c r="P19" s="183" t="s">
        <v>624</v>
      </c>
      <c r="Q19" s="183" t="s">
        <v>624</v>
      </c>
      <c r="R19" s="183" t="s">
        <v>624</v>
      </c>
      <c r="S19" s="183" t="s">
        <v>624</v>
      </c>
      <c r="T19" s="183" t="s">
        <v>624</v>
      </c>
      <c r="U19" s="183" t="s">
        <v>624</v>
      </c>
      <c r="V19" s="183" t="s">
        <v>624</v>
      </c>
      <c r="W19" s="183" t="s">
        <v>624</v>
      </c>
      <c r="X19" s="183" t="s">
        <v>624</v>
      </c>
      <c r="Y19" s="183" t="s">
        <v>624</v>
      </c>
      <c r="Z19" s="183" t="s">
        <v>624</v>
      </c>
      <c r="AA19" s="183" t="s">
        <v>624</v>
      </c>
      <c r="AB19" s="183" t="s">
        <v>624</v>
      </c>
      <c r="AC19" s="183" t="s">
        <v>624</v>
      </c>
      <c r="AD19" s="183" t="s">
        <v>624</v>
      </c>
      <c r="AE19" s="183" t="s">
        <v>624</v>
      </c>
      <c r="AF19" s="183" t="s">
        <v>624</v>
      </c>
      <c r="AG19" s="183" t="s">
        <v>624</v>
      </c>
      <c r="AH19" s="183" t="s">
        <v>624</v>
      </c>
      <c r="AI19" s="183" t="s">
        <v>624</v>
      </c>
      <c r="AJ19" s="183" t="s">
        <v>624</v>
      </c>
      <c r="AK19" s="183" t="s">
        <v>624</v>
      </c>
      <c r="AL19" s="183" t="s">
        <v>624</v>
      </c>
      <c r="AM19" s="183" t="s">
        <v>624</v>
      </c>
      <c r="AN19" s="183" t="s">
        <v>624</v>
      </c>
      <c r="AO19" s="183" t="s">
        <v>624</v>
      </c>
      <c r="AP19" s="183" t="s">
        <v>624</v>
      </c>
      <c r="AQ19" s="183" t="s">
        <v>624</v>
      </c>
      <c r="AR19" s="183" t="s">
        <v>624</v>
      </c>
      <c r="AS19" s="183" t="s">
        <v>624</v>
      </c>
      <c r="AT19" s="183" t="s">
        <v>624</v>
      </c>
      <c r="AU19" s="183" t="s">
        <v>624</v>
      </c>
      <c r="AV19" s="183" t="s">
        <v>624</v>
      </c>
    </row>
    <row r="20" spans="1:50" ht="18.95" customHeight="1" x14ac:dyDescent="0.15">
      <c r="A20" s="748"/>
      <c r="B20" s="6" t="s">
        <v>1109</v>
      </c>
      <c r="C20" s="29" t="s">
        <v>1110</v>
      </c>
      <c r="D20" s="183" t="s">
        <v>624</v>
      </c>
      <c r="E20" s="183" t="s">
        <v>624</v>
      </c>
      <c r="F20" s="183" t="s">
        <v>624</v>
      </c>
      <c r="G20" s="183" t="s">
        <v>624</v>
      </c>
      <c r="H20" s="183" t="s">
        <v>624</v>
      </c>
      <c r="I20" s="183" t="s">
        <v>624</v>
      </c>
      <c r="J20" s="183" t="s">
        <v>624</v>
      </c>
      <c r="K20" s="183" t="s">
        <v>624</v>
      </c>
      <c r="L20" s="183" t="s">
        <v>624</v>
      </c>
      <c r="M20" s="183" t="s">
        <v>624</v>
      </c>
      <c r="N20" s="183" t="s">
        <v>624</v>
      </c>
      <c r="O20" s="183" t="s">
        <v>624</v>
      </c>
      <c r="P20" s="183" t="s">
        <v>624</v>
      </c>
      <c r="Q20" s="183" t="s">
        <v>624</v>
      </c>
      <c r="R20" s="183" t="s">
        <v>624</v>
      </c>
      <c r="S20" s="183" t="s">
        <v>624</v>
      </c>
      <c r="T20" s="183" t="s">
        <v>624</v>
      </c>
      <c r="U20" s="183" t="s">
        <v>624</v>
      </c>
      <c r="V20" s="183" t="s">
        <v>624</v>
      </c>
      <c r="W20" s="183" t="s">
        <v>624</v>
      </c>
      <c r="X20" s="183" t="s">
        <v>624</v>
      </c>
      <c r="Y20" s="183" t="s">
        <v>624</v>
      </c>
      <c r="Z20" s="183" t="s">
        <v>624</v>
      </c>
      <c r="AA20" s="183" t="s">
        <v>624</v>
      </c>
      <c r="AB20" s="183" t="s">
        <v>624</v>
      </c>
      <c r="AC20" s="183" t="s">
        <v>624</v>
      </c>
      <c r="AD20" s="183" t="s">
        <v>624</v>
      </c>
      <c r="AE20" s="183" t="s">
        <v>624</v>
      </c>
      <c r="AF20" s="183" t="s">
        <v>624</v>
      </c>
      <c r="AG20" s="183" t="s">
        <v>624</v>
      </c>
      <c r="AH20" s="183" t="s">
        <v>624</v>
      </c>
      <c r="AI20" s="183" t="s">
        <v>624</v>
      </c>
      <c r="AJ20" s="183" t="s">
        <v>624</v>
      </c>
      <c r="AK20" s="183" t="s">
        <v>624</v>
      </c>
      <c r="AL20" s="183" t="s">
        <v>624</v>
      </c>
      <c r="AM20" s="183" t="s">
        <v>624</v>
      </c>
      <c r="AN20" s="183" t="s">
        <v>624</v>
      </c>
      <c r="AO20" s="183" t="s">
        <v>624</v>
      </c>
      <c r="AP20" s="183" t="s">
        <v>624</v>
      </c>
      <c r="AQ20" s="183" t="s">
        <v>624</v>
      </c>
      <c r="AR20" s="183" t="s">
        <v>624</v>
      </c>
      <c r="AS20" s="183" t="s">
        <v>624</v>
      </c>
      <c r="AT20" s="183" t="s">
        <v>624</v>
      </c>
      <c r="AU20" s="183" t="s">
        <v>624</v>
      </c>
      <c r="AV20" s="183" t="s">
        <v>624</v>
      </c>
    </row>
    <row r="21" spans="1:50" ht="18.95" customHeight="1" x14ac:dyDescent="0.15">
      <c r="A21" s="748"/>
      <c r="B21" s="6" t="s">
        <v>663</v>
      </c>
      <c r="C21" s="29" t="s">
        <v>664</v>
      </c>
      <c r="D21" s="29" t="s">
        <v>665</v>
      </c>
      <c r="E21" s="29" t="s">
        <v>1037</v>
      </c>
      <c r="F21" s="29" t="s">
        <v>1038</v>
      </c>
      <c r="G21" s="183" t="s">
        <v>624</v>
      </c>
      <c r="H21" s="183" t="s">
        <v>624</v>
      </c>
      <c r="I21" s="183" t="s">
        <v>624</v>
      </c>
      <c r="J21" s="183" t="s">
        <v>624</v>
      </c>
      <c r="K21" s="183" t="s">
        <v>624</v>
      </c>
      <c r="L21" s="183" t="s">
        <v>624</v>
      </c>
      <c r="M21" s="183" t="s">
        <v>624</v>
      </c>
      <c r="N21" s="183" t="s">
        <v>624</v>
      </c>
      <c r="O21" s="183" t="s">
        <v>624</v>
      </c>
      <c r="P21" s="183" t="s">
        <v>624</v>
      </c>
      <c r="Q21" s="183" t="s">
        <v>624</v>
      </c>
      <c r="R21" s="183" t="s">
        <v>624</v>
      </c>
      <c r="S21" s="183" t="s">
        <v>624</v>
      </c>
      <c r="T21" s="183" t="s">
        <v>624</v>
      </c>
      <c r="U21" s="183" t="s">
        <v>624</v>
      </c>
      <c r="V21" s="183" t="s">
        <v>624</v>
      </c>
      <c r="W21" s="183" t="s">
        <v>624</v>
      </c>
      <c r="X21" s="183" t="s">
        <v>624</v>
      </c>
      <c r="Y21" s="183" t="s">
        <v>624</v>
      </c>
      <c r="Z21" s="183" t="s">
        <v>624</v>
      </c>
      <c r="AA21" s="183" t="s">
        <v>624</v>
      </c>
      <c r="AB21" s="183" t="s">
        <v>624</v>
      </c>
      <c r="AC21" s="183" t="s">
        <v>624</v>
      </c>
      <c r="AD21" s="183" t="s">
        <v>624</v>
      </c>
      <c r="AE21" s="183" t="s">
        <v>624</v>
      </c>
      <c r="AF21" s="183" t="s">
        <v>624</v>
      </c>
      <c r="AG21" s="183" t="s">
        <v>624</v>
      </c>
      <c r="AH21" s="183" t="s">
        <v>624</v>
      </c>
      <c r="AI21" s="183" t="s">
        <v>624</v>
      </c>
      <c r="AJ21" s="183" t="s">
        <v>624</v>
      </c>
      <c r="AK21" s="183" t="s">
        <v>624</v>
      </c>
      <c r="AL21" s="183" t="s">
        <v>624</v>
      </c>
      <c r="AM21" s="183" t="s">
        <v>624</v>
      </c>
      <c r="AN21" s="183" t="s">
        <v>624</v>
      </c>
      <c r="AO21" s="183" t="s">
        <v>624</v>
      </c>
      <c r="AP21" s="183" t="s">
        <v>624</v>
      </c>
      <c r="AQ21" s="183" t="s">
        <v>624</v>
      </c>
      <c r="AR21" s="183" t="s">
        <v>624</v>
      </c>
      <c r="AS21" s="183" t="s">
        <v>624</v>
      </c>
      <c r="AT21" s="183" t="s">
        <v>624</v>
      </c>
      <c r="AU21" s="183" t="s">
        <v>624</v>
      </c>
      <c r="AV21" s="183" t="s">
        <v>624</v>
      </c>
    </row>
    <row r="22" spans="1:50" ht="18.95" customHeight="1" x14ac:dyDescent="0.15">
      <c r="A22" s="748"/>
      <c r="B22" s="6" t="s">
        <v>202</v>
      </c>
      <c r="C22" s="29" t="s">
        <v>203</v>
      </c>
      <c r="D22" s="29" t="s">
        <v>204</v>
      </c>
      <c r="E22" s="29" t="s">
        <v>205</v>
      </c>
      <c r="F22" s="24" t="s">
        <v>666</v>
      </c>
      <c r="G22" s="24" t="s">
        <v>667</v>
      </c>
      <c r="H22" s="183" t="s">
        <v>624</v>
      </c>
      <c r="I22" s="183" t="s">
        <v>624</v>
      </c>
      <c r="J22" s="183" t="s">
        <v>624</v>
      </c>
      <c r="K22" s="183" t="s">
        <v>624</v>
      </c>
      <c r="L22" s="183" t="s">
        <v>624</v>
      </c>
      <c r="M22" s="183" t="s">
        <v>624</v>
      </c>
      <c r="N22" s="183" t="s">
        <v>624</v>
      </c>
      <c r="O22" s="183" t="s">
        <v>624</v>
      </c>
      <c r="P22" s="183" t="s">
        <v>624</v>
      </c>
      <c r="Q22" s="183" t="s">
        <v>624</v>
      </c>
      <c r="R22" s="183" t="s">
        <v>624</v>
      </c>
      <c r="S22" s="183" t="s">
        <v>624</v>
      </c>
      <c r="T22" s="183" t="s">
        <v>624</v>
      </c>
      <c r="U22" s="183" t="s">
        <v>624</v>
      </c>
      <c r="V22" s="183" t="s">
        <v>624</v>
      </c>
      <c r="W22" s="183" t="s">
        <v>624</v>
      </c>
      <c r="X22" s="183" t="s">
        <v>624</v>
      </c>
      <c r="Y22" s="183" t="s">
        <v>624</v>
      </c>
      <c r="Z22" s="183" t="s">
        <v>624</v>
      </c>
      <c r="AA22" s="183" t="s">
        <v>624</v>
      </c>
      <c r="AB22" s="183" t="s">
        <v>624</v>
      </c>
      <c r="AC22" s="183" t="s">
        <v>624</v>
      </c>
      <c r="AD22" s="183" t="s">
        <v>624</v>
      </c>
      <c r="AE22" s="183" t="s">
        <v>624</v>
      </c>
      <c r="AF22" s="183" t="s">
        <v>624</v>
      </c>
      <c r="AG22" s="183" t="s">
        <v>624</v>
      </c>
      <c r="AH22" s="183" t="s">
        <v>624</v>
      </c>
      <c r="AI22" s="183" t="s">
        <v>624</v>
      </c>
      <c r="AJ22" s="183" t="s">
        <v>624</v>
      </c>
      <c r="AK22" s="183" t="s">
        <v>624</v>
      </c>
      <c r="AL22" s="183" t="s">
        <v>624</v>
      </c>
      <c r="AM22" s="183" t="s">
        <v>624</v>
      </c>
      <c r="AN22" s="183" t="s">
        <v>624</v>
      </c>
      <c r="AO22" s="183" t="s">
        <v>624</v>
      </c>
      <c r="AP22" s="183" t="s">
        <v>624</v>
      </c>
      <c r="AQ22" s="183" t="s">
        <v>624</v>
      </c>
      <c r="AR22" s="183" t="s">
        <v>624</v>
      </c>
      <c r="AS22" s="183" t="s">
        <v>624</v>
      </c>
      <c r="AT22" s="183" t="s">
        <v>624</v>
      </c>
      <c r="AU22" s="183" t="s">
        <v>624</v>
      </c>
      <c r="AV22" s="183" t="s">
        <v>624</v>
      </c>
    </row>
    <row r="23" spans="1:50" s="19" customFormat="1" ht="18.95" customHeight="1" x14ac:dyDescent="0.15">
      <c r="A23" s="748"/>
      <c r="B23" s="4" t="s">
        <v>93</v>
      </c>
      <c r="C23" s="25" t="s">
        <v>668</v>
      </c>
      <c r="D23" s="25" t="s">
        <v>669</v>
      </c>
      <c r="E23" s="25" t="s">
        <v>670</v>
      </c>
      <c r="F23" s="25" t="s">
        <v>671</v>
      </c>
      <c r="G23" s="25" t="s">
        <v>672</v>
      </c>
      <c r="H23" s="25" t="s">
        <v>673</v>
      </c>
      <c r="I23" s="25" t="s">
        <v>674</v>
      </c>
      <c r="J23" s="25" t="s">
        <v>675</v>
      </c>
      <c r="K23" s="25" t="s">
        <v>19</v>
      </c>
      <c r="L23" s="25" t="s">
        <v>20</v>
      </c>
      <c r="M23" s="24" t="s">
        <v>114</v>
      </c>
      <c r="N23" s="24" t="s">
        <v>115</v>
      </c>
      <c r="O23" s="24" t="s">
        <v>116</v>
      </c>
      <c r="P23" s="24" t="s">
        <v>117</v>
      </c>
      <c r="Q23" s="183" t="s">
        <v>624</v>
      </c>
      <c r="R23" s="183" t="s">
        <v>624</v>
      </c>
      <c r="S23" s="183" t="s">
        <v>624</v>
      </c>
      <c r="T23" s="183" t="s">
        <v>624</v>
      </c>
      <c r="U23" s="183" t="s">
        <v>624</v>
      </c>
      <c r="V23" s="183" t="s">
        <v>624</v>
      </c>
      <c r="W23" s="183" t="s">
        <v>624</v>
      </c>
      <c r="X23" s="183" t="s">
        <v>624</v>
      </c>
      <c r="Y23" s="183" t="s">
        <v>624</v>
      </c>
      <c r="Z23" s="183" t="s">
        <v>624</v>
      </c>
      <c r="AA23" s="183" t="s">
        <v>624</v>
      </c>
      <c r="AB23" s="183" t="s">
        <v>624</v>
      </c>
      <c r="AC23" s="183" t="s">
        <v>624</v>
      </c>
      <c r="AD23" s="183" t="s">
        <v>624</v>
      </c>
      <c r="AE23" s="183" t="s">
        <v>624</v>
      </c>
      <c r="AF23" s="183" t="s">
        <v>624</v>
      </c>
      <c r="AG23" s="183" t="s">
        <v>624</v>
      </c>
      <c r="AH23" s="183" t="s">
        <v>624</v>
      </c>
      <c r="AI23" s="183" t="s">
        <v>624</v>
      </c>
      <c r="AJ23" s="183" t="s">
        <v>624</v>
      </c>
      <c r="AK23" s="183" t="s">
        <v>624</v>
      </c>
      <c r="AL23" s="183" t="s">
        <v>624</v>
      </c>
      <c r="AM23" s="183" t="s">
        <v>624</v>
      </c>
      <c r="AN23" s="183" t="s">
        <v>624</v>
      </c>
      <c r="AO23" s="183" t="s">
        <v>624</v>
      </c>
      <c r="AP23" s="183" t="s">
        <v>624</v>
      </c>
      <c r="AQ23" s="183" t="s">
        <v>624</v>
      </c>
      <c r="AR23" s="183" t="s">
        <v>624</v>
      </c>
      <c r="AS23" s="183" t="s">
        <v>624</v>
      </c>
      <c r="AT23" s="183" t="s">
        <v>624</v>
      </c>
      <c r="AU23" s="183" t="s">
        <v>624</v>
      </c>
      <c r="AV23" s="183" t="s">
        <v>624</v>
      </c>
    </row>
    <row r="24" spans="1:50" s="19" customFormat="1" ht="18.95" customHeight="1" x14ac:dyDescent="0.15">
      <c r="A24" s="748"/>
      <c r="B24" s="4" t="s">
        <v>1006</v>
      </c>
      <c r="C24" s="25" t="s">
        <v>1007</v>
      </c>
      <c r="D24" s="25" t="s">
        <v>1008</v>
      </c>
      <c r="E24" s="25" t="s">
        <v>1088</v>
      </c>
      <c r="F24" s="25" t="s">
        <v>1127</v>
      </c>
      <c r="G24" s="183" t="s">
        <v>624</v>
      </c>
      <c r="H24" s="183" t="s">
        <v>624</v>
      </c>
      <c r="I24" s="183" t="s">
        <v>624</v>
      </c>
      <c r="J24" s="183" t="s">
        <v>624</v>
      </c>
      <c r="K24" s="183" t="s">
        <v>624</v>
      </c>
      <c r="L24" s="183" t="s">
        <v>624</v>
      </c>
      <c r="M24" s="183" t="s">
        <v>624</v>
      </c>
      <c r="N24" s="183" t="s">
        <v>624</v>
      </c>
      <c r="O24" s="183" t="s">
        <v>624</v>
      </c>
      <c r="P24" s="183" t="s">
        <v>624</v>
      </c>
      <c r="Q24" s="183" t="s">
        <v>624</v>
      </c>
      <c r="R24" s="183" t="s">
        <v>624</v>
      </c>
      <c r="S24" s="183" t="s">
        <v>624</v>
      </c>
      <c r="T24" s="183" t="s">
        <v>624</v>
      </c>
      <c r="U24" s="183" t="s">
        <v>624</v>
      </c>
      <c r="V24" s="183" t="s">
        <v>624</v>
      </c>
      <c r="W24" s="183" t="s">
        <v>624</v>
      </c>
      <c r="X24" s="183" t="s">
        <v>624</v>
      </c>
      <c r="Y24" s="183" t="s">
        <v>624</v>
      </c>
      <c r="Z24" s="183" t="s">
        <v>624</v>
      </c>
      <c r="AA24" s="183" t="s">
        <v>624</v>
      </c>
      <c r="AB24" s="183" t="s">
        <v>624</v>
      </c>
      <c r="AC24" s="183" t="s">
        <v>624</v>
      </c>
      <c r="AD24" s="183" t="s">
        <v>624</v>
      </c>
      <c r="AE24" s="183" t="s">
        <v>624</v>
      </c>
      <c r="AF24" s="183" t="s">
        <v>624</v>
      </c>
      <c r="AG24" s="183" t="s">
        <v>624</v>
      </c>
      <c r="AH24" s="183" t="s">
        <v>624</v>
      </c>
      <c r="AI24" s="183" t="s">
        <v>624</v>
      </c>
      <c r="AJ24" s="183" t="s">
        <v>624</v>
      </c>
      <c r="AK24" s="183" t="s">
        <v>624</v>
      </c>
      <c r="AL24" s="183" t="s">
        <v>624</v>
      </c>
      <c r="AM24" s="183" t="s">
        <v>624</v>
      </c>
      <c r="AN24" s="183" t="s">
        <v>624</v>
      </c>
      <c r="AO24" s="183" t="s">
        <v>624</v>
      </c>
      <c r="AP24" s="183" t="s">
        <v>624</v>
      </c>
      <c r="AQ24" s="183" t="s">
        <v>624</v>
      </c>
      <c r="AR24" s="183" t="s">
        <v>624</v>
      </c>
      <c r="AS24" s="183" t="s">
        <v>624</v>
      </c>
      <c r="AT24" s="183" t="s">
        <v>624</v>
      </c>
      <c r="AU24" s="183" t="s">
        <v>624</v>
      </c>
      <c r="AV24" s="183" t="s">
        <v>624</v>
      </c>
    </row>
    <row r="25" spans="1:50" s="19" customFormat="1" ht="18.95" customHeight="1" x14ac:dyDescent="0.15">
      <c r="A25" s="748"/>
      <c r="B25" s="4" t="s">
        <v>138</v>
      </c>
      <c r="C25" s="24" t="s">
        <v>676</v>
      </c>
      <c r="D25" s="24" t="s">
        <v>677</v>
      </c>
      <c r="E25" s="183" t="s">
        <v>624</v>
      </c>
      <c r="F25" s="183" t="s">
        <v>624</v>
      </c>
      <c r="G25" s="183" t="s">
        <v>624</v>
      </c>
      <c r="H25" s="183" t="s">
        <v>624</v>
      </c>
      <c r="I25" s="183" t="s">
        <v>624</v>
      </c>
      <c r="J25" s="183" t="s">
        <v>624</v>
      </c>
      <c r="K25" s="183" t="s">
        <v>624</v>
      </c>
      <c r="L25" s="183" t="s">
        <v>624</v>
      </c>
      <c r="M25" s="183" t="s">
        <v>624</v>
      </c>
      <c r="N25" s="183" t="s">
        <v>624</v>
      </c>
      <c r="O25" s="183" t="s">
        <v>624</v>
      </c>
      <c r="P25" s="183" t="s">
        <v>624</v>
      </c>
      <c r="Q25" s="183" t="s">
        <v>624</v>
      </c>
      <c r="R25" s="183" t="s">
        <v>624</v>
      </c>
      <c r="S25" s="183" t="s">
        <v>624</v>
      </c>
      <c r="T25" s="183" t="s">
        <v>624</v>
      </c>
      <c r="U25" s="183" t="s">
        <v>624</v>
      </c>
      <c r="V25" s="183" t="s">
        <v>624</v>
      </c>
      <c r="W25" s="183" t="s">
        <v>624</v>
      </c>
      <c r="X25" s="183" t="s">
        <v>624</v>
      </c>
      <c r="Y25" s="183" t="s">
        <v>624</v>
      </c>
      <c r="Z25" s="183" t="s">
        <v>624</v>
      </c>
      <c r="AA25" s="183" t="s">
        <v>624</v>
      </c>
      <c r="AB25" s="183" t="s">
        <v>624</v>
      </c>
      <c r="AC25" s="183" t="s">
        <v>624</v>
      </c>
      <c r="AD25" s="183" t="s">
        <v>624</v>
      </c>
      <c r="AE25" s="183" t="s">
        <v>624</v>
      </c>
      <c r="AF25" s="183" t="s">
        <v>624</v>
      </c>
      <c r="AG25" s="183" t="s">
        <v>624</v>
      </c>
      <c r="AH25" s="183" t="s">
        <v>624</v>
      </c>
      <c r="AI25" s="183" t="s">
        <v>624</v>
      </c>
      <c r="AJ25" s="183" t="s">
        <v>624</v>
      </c>
      <c r="AK25" s="183" t="s">
        <v>624</v>
      </c>
      <c r="AL25" s="183" t="s">
        <v>624</v>
      </c>
      <c r="AM25" s="183" t="s">
        <v>624</v>
      </c>
      <c r="AN25" s="183" t="s">
        <v>624</v>
      </c>
      <c r="AO25" s="183" t="s">
        <v>624</v>
      </c>
      <c r="AP25" s="183" t="s">
        <v>624</v>
      </c>
      <c r="AQ25" s="183" t="s">
        <v>624</v>
      </c>
      <c r="AR25" s="183" t="s">
        <v>624</v>
      </c>
      <c r="AS25" s="183" t="s">
        <v>624</v>
      </c>
      <c r="AT25" s="183" t="s">
        <v>624</v>
      </c>
      <c r="AU25" s="183" t="s">
        <v>624</v>
      </c>
      <c r="AV25" s="183" t="s">
        <v>624</v>
      </c>
    </row>
    <row r="26" spans="1:50" s="19" customFormat="1" ht="18.95" customHeight="1" x14ac:dyDescent="0.15">
      <c r="A26" s="748"/>
      <c r="B26" s="4" t="s">
        <v>137</v>
      </c>
      <c r="C26" s="25" t="s">
        <v>21</v>
      </c>
      <c r="D26" s="25" t="s">
        <v>22</v>
      </c>
      <c r="E26" s="25" t="s">
        <v>23</v>
      </c>
      <c r="F26" s="25" t="s">
        <v>24</v>
      </c>
      <c r="G26" s="183" t="s">
        <v>158</v>
      </c>
      <c r="H26" s="183" t="s">
        <v>159</v>
      </c>
      <c r="I26" s="24" t="s">
        <v>678</v>
      </c>
      <c r="J26" s="183" t="s">
        <v>624</v>
      </c>
      <c r="K26" s="183" t="s">
        <v>624</v>
      </c>
      <c r="L26" s="183" t="s">
        <v>624</v>
      </c>
      <c r="M26" s="183" t="s">
        <v>624</v>
      </c>
      <c r="N26" s="183" t="s">
        <v>624</v>
      </c>
      <c r="O26" s="183" t="s">
        <v>624</v>
      </c>
      <c r="P26" s="183" t="s">
        <v>624</v>
      </c>
      <c r="Q26" s="183" t="s">
        <v>624</v>
      </c>
      <c r="R26" s="183" t="s">
        <v>624</v>
      </c>
      <c r="S26" s="183" t="s">
        <v>624</v>
      </c>
      <c r="T26" s="183" t="s">
        <v>624</v>
      </c>
      <c r="U26" s="183" t="s">
        <v>624</v>
      </c>
      <c r="V26" s="183" t="s">
        <v>624</v>
      </c>
      <c r="W26" s="183" t="s">
        <v>624</v>
      </c>
      <c r="X26" s="183" t="s">
        <v>624</v>
      </c>
      <c r="Y26" s="183" t="s">
        <v>624</v>
      </c>
      <c r="Z26" s="183" t="s">
        <v>624</v>
      </c>
      <c r="AA26" s="183" t="s">
        <v>624</v>
      </c>
      <c r="AB26" s="183" t="s">
        <v>624</v>
      </c>
      <c r="AC26" s="183" t="s">
        <v>624</v>
      </c>
      <c r="AD26" s="183" t="s">
        <v>624</v>
      </c>
      <c r="AE26" s="183" t="s">
        <v>624</v>
      </c>
      <c r="AF26" s="183" t="s">
        <v>624</v>
      </c>
      <c r="AG26" s="183" t="s">
        <v>624</v>
      </c>
      <c r="AH26" s="183" t="s">
        <v>624</v>
      </c>
      <c r="AI26" s="183" t="s">
        <v>624</v>
      </c>
      <c r="AJ26" s="183" t="s">
        <v>624</v>
      </c>
      <c r="AK26" s="183" t="s">
        <v>624</v>
      </c>
      <c r="AL26" s="183" t="s">
        <v>624</v>
      </c>
      <c r="AM26" s="183" t="s">
        <v>624</v>
      </c>
      <c r="AN26" s="183" t="s">
        <v>624</v>
      </c>
      <c r="AO26" s="183" t="s">
        <v>624</v>
      </c>
      <c r="AP26" s="183" t="s">
        <v>624</v>
      </c>
      <c r="AQ26" s="183" t="s">
        <v>624</v>
      </c>
      <c r="AR26" s="183" t="s">
        <v>624</v>
      </c>
      <c r="AS26" s="183" t="s">
        <v>624</v>
      </c>
      <c r="AT26" s="183" t="s">
        <v>624</v>
      </c>
      <c r="AU26" s="183" t="s">
        <v>624</v>
      </c>
      <c r="AV26" s="183" t="s">
        <v>624</v>
      </c>
    </row>
    <row r="27" spans="1:50" s="19" customFormat="1" ht="18.95" customHeight="1" x14ac:dyDescent="0.15">
      <c r="A27" s="748"/>
      <c r="B27" s="4" t="s">
        <v>94</v>
      </c>
      <c r="C27" s="8" t="s">
        <v>201</v>
      </c>
      <c r="D27" s="8" t="s">
        <v>1009</v>
      </c>
      <c r="E27" s="28" t="s">
        <v>25</v>
      </c>
      <c r="F27" s="8" t="s">
        <v>26</v>
      </c>
      <c r="G27" s="8" t="s">
        <v>27</v>
      </c>
      <c r="H27" s="28" t="s">
        <v>28</v>
      </c>
      <c r="I27" s="8" t="s">
        <v>29</v>
      </c>
      <c r="J27" s="8" t="s">
        <v>30</v>
      </c>
      <c r="K27" s="8" t="s">
        <v>1091</v>
      </c>
      <c r="L27" s="8" t="s">
        <v>31</v>
      </c>
      <c r="M27" s="8" t="s">
        <v>1031</v>
      </c>
      <c r="N27" s="8" t="s">
        <v>120</v>
      </c>
      <c r="O27" s="8" t="s">
        <v>32</v>
      </c>
      <c r="P27" s="8" t="s">
        <v>33</v>
      </c>
      <c r="Q27" s="8" t="s">
        <v>34</v>
      </c>
      <c r="R27" s="8" t="s">
        <v>35</v>
      </c>
      <c r="S27" s="8" t="s">
        <v>36</v>
      </c>
      <c r="T27" s="8" t="s">
        <v>37</v>
      </c>
      <c r="U27" s="8" t="s">
        <v>38</v>
      </c>
      <c r="V27" s="8" t="s">
        <v>200</v>
      </c>
      <c r="W27" s="183" t="s">
        <v>624</v>
      </c>
      <c r="X27" s="183" t="s">
        <v>624</v>
      </c>
      <c r="Y27" s="183" t="s">
        <v>624</v>
      </c>
      <c r="Z27" s="183" t="s">
        <v>624</v>
      </c>
      <c r="AA27" s="183" t="s">
        <v>624</v>
      </c>
      <c r="AB27" s="183" t="s">
        <v>624</v>
      </c>
      <c r="AC27" s="183" t="s">
        <v>624</v>
      </c>
      <c r="AD27" s="183" t="s">
        <v>624</v>
      </c>
      <c r="AE27" s="183" t="s">
        <v>624</v>
      </c>
      <c r="AF27" s="183" t="s">
        <v>624</v>
      </c>
      <c r="AG27" s="183" t="s">
        <v>624</v>
      </c>
      <c r="AH27" s="183" t="s">
        <v>624</v>
      </c>
      <c r="AI27" s="183" t="s">
        <v>624</v>
      </c>
      <c r="AJ27" s="183" t="s">
        <v>624</v>
      </c>
      <c r="AK27" s="183" t="s">
        <v>624</v>
      </c>
      <c r="AL27" s="183" t="s">
        <v>624</v>
      </c>
      <c r="AM27" s="183" t="s">
        <v>624</v>
      </c>
      <c r="AN27" s="183" t="s">
        <v>624</v>
      </c>
      <c r="AO27" s="183" t="s">
        <v>624</v>
      </c>
      <c r="AP27" s="183" t="s">
        <v>624</v>
      </c>
      <c r="AQ27" s="183" t="s">
        <v>624</v>
      </c>
      <c r="AR27" s="183" t="s">
        <v>624</v>
      </c>
      <c r="AS27" s="183" t="s">
        <v>624</v>
      </c>
      <c r="AT27" s="183" t="s">
        <v>624</v>
      </c>
      <c r="AU27" s="183" t="s">
        <v>624</v>
      </c>
      <c r="AV27" s="183" t="s">
        <v>624</v>
      </c>
      <c r="AW27" s="488" t="s">
        <v>624</v>
      </c>
      <c r="AX27" s="489"/>
    </row>
    <row r="28" spans="1:50" s="19" customFormat="1" ht="18.95" customHeight="1" x14ac:dyDescent="0.15">
      <c r="A28" s="748"/>
      <c r="B28" s="4" t="s">
        <v>64</v>
      </c>
      <c r="C28" s="25" t="s">
        <v>39</v>
      </c>
      <c r="D28" s="25" t="s">
        <v>40</v>
      </c>
      <c r="E28" s="183" t="s">
        <v>624</v>
      </c>
      <c r="F28" s="183" t="s">
        <v>624</v>
      </c>
      <c r="G28" s="183" t="s">
        <v>624</v>
      </c>
      <c r="H28" s="183" t="s">
        <v>624</v>
      </c>
      <c r="I28" s="183" t="s">
        <v>624</v>
      </c>
      <c r="J28" s="183" t="s">
        <v>624</v>
      </c>
      <c r="K28" s="183" t="s">
        <v>624</v>
      </c>
      <c r="L28" s="183" t="s">
        <v>624</v>
      </c>
      <c r="M28" s="183" t="s">
        <v>624</v>
      </c>
      <c r="N28" s="183" t="s">
        <v>624</v>
      </c>
      <c r="O28" s="183" t="s">
        <v>624</v>
      </c>
      <c r="P28" s="183" t="s">
        <v>624</v>
      </c>
      <c r="Q28" s="183" t="s">
        <v>624</v>
      </c>
      <c r="R28" s="183" t="s">
        <v>624</v>
      </c>
      <c r="S28" s="183" t="s">
        <v>624</v>
      </c>
      <c r="T28" s="183" t="s">
        <v>624</v>
      </c>
      <c r="U28" s="183" t="s">
        <v>624</v>
      </c>
      <c r="V28" s="183" t="s">
        <v>624</v>
      </c>
      <c r="W28" s="183" t="s">
        <v>624</v>
      </c>
      <c r="X28" s="183" t="s">
        <v>624</v>
      </c>
      <c r="Y28" s="183" t="s">
        <v>624</v>
      </c>
      <c r="Z28" s="183" t="s">
        <v>624</v>
      </c>
      <c r="AA28" s="183" t="s">
        <v>624</v>
      </c>
      <c r="AB28" s="183" t="s">
        <v>624</v>
      </c>
      <c r="AC28" s="183" t="s">
        <v>624</v>
      </c>
      <c r="AD28" s="183" t="s">
        <v>624</v>
      </c>
      <c r="AE28" s="183" t="s">
        <v>624</v>
      </c>
      <c r="AF28" s="183" t="s">
        <v>624</v>
      </c>
      <c r="AG28" s="183" t="s">
        <v>624</v>
      </c>
      <c r="AH28" s="183" t="s">
        <v>624</v>
      </c>
      <c r="AI28" s="183" t="s">
        <v>624</v>
      </c>
      <c r="AJ28" s="183" t="s">
        <v>624</v>
      </c>
      <c r="AK28" s="183" t="s">
        <v>624</v>
      </c>
      <c r="AL28" s="183" t="s">
        <v>624</v>
      </c>
      <c r="AM28" s="183" t="s">
        <v>624</v>
      </c>
      <c r="AN28" s="183" t="s">
        <v>624</v>
      </c>
      <c r="AO28" s="183" t="s">
        <v>624</v>
      </c>
      <c r="AP28" s="183" t="s">
        <v>624</v>
      </c>
      <c r="AQ28" s="183" t="s">
        <v>624</v>
      </c>
      <c r="AR28" s="183" t="s">
        <v>624</v>
      </c>
      <c r="AS28" s="183" t="s">
        <v>624</v>
      </c>
      <c r="AT28" s="183" t="s">
        <v>624</v>
      </c>
      <c r="AU28" s="183" t="s">
        <v>624</v>
      </c>
      <c r="AV28" s="183" t="s">
        <v>624</v>
      </c>
    </row>
    <row r="29" spans="1:50" s="19" customFormat="1" ht="18.95" customHeight="1" x14ac:dyDescent="0.15">
      <c r="A29" s="748"/>
      <c r="B29" s="4" t="s">
        <v>520</v>
      </c>
      <c r="C29" s="190" t="s">
        <v>521</v>
      </c>
      <c r="D29" s="190" t="s">
        <v>522</v>
      </c>
      <c r="E29" s="183" t="s">
        <v>624</v>
      </c>
      <c r="F29" s="183" t="s">
        <v>624</v>
      </c>
      <c r="G29" s="183" t="s">
        <v>624</v>
      </c>
      <c r="H29" s="183" t="s">
        <v>624</v>
      </c>
      <c r="I29" s="183" t="s">
        <v>624</v>
      </c>
      <c r="J29" s="183" t="s">
        <v>624</v>
      </c>
      <c r="K29" s="183" t="s">
        <v>624</v>
      </c>
      <c r="L29" s="183" t="s">
        <v>624</v>
      </c>
      <c r="M29" s="183" t="s">
        <v>624</v>
      </c>
      <c r="N29" s="183" t="s">
        <v>624</v>
      </c>
      <c r="O29" s="183" t="s">
        <v>624</v>
      </c>
      <c r="P29" s="183" t="s">
        <v>624</v>
      </c>
      <c r="Q29" s="183" t="s">
        <v>624</v>
      </c>
      <c r="R29" s="183" t="s">
        <v>624</v>
      </c>
      <c r="S29" s="183" t="s">
        <v>624</v>
      </c>
      <c r="T29" s="183" t="s">
        <v>624</v>
      </c>
      <c r="U29" s="183" t="s">
        <v>624</v>
      </c>
      <c r="V29" s="183" t="s">
        <v>624</v>
      </c>
      <c r="W29" s="183" t="s">
        <v>624</v>
      </c>
      <c r="X29" s="183" t="s">
        <v>624</v>
      </c>
      <c r="Y29" s="183" t="s">
        <v>624</v>
      </c>
      <c r="Z29" s="183" t="s">
        <v>624</v>
      </c>
      <c r="AA29" s="183" t="s">
        <v>624</v>
      </c>
      <c r="AB29" s="183" t="s">
        <v>624</v>
      </c>
      <c r="AC29" s="183" t="s">
        <v>624</v>
      </c>
      <c r="AD29" s="183" t="s">
        <v>624</v>
      </c>
      <c r="AE29" s="183" t="s">
        <v>624</v>
      </c>
      <c r="AF29" s="183" t="s">
        <v>624</v>
      </c>
      <c r="AG29" s="183" t="s">
        <v>624</v>
      </c>
      <c r="AH29" s="183" t="s">
        <v>624</v>
      </c>
      <c r="AI29" s="183" t="s">
        <v>624</v>
      </c>
      <c r="AJ29" s="183" t="s">
        <v>624</v>
      </c>
      <c r="AK29" s="183" t="s">
        <v>624</v>
      </c>
      <c r="AL29" s="183" t="s">
        <v>624</v>
      </c>
      <c r="AM29" s="183" t="s">
        <v>624</v>
      </c>
      <c r="AN29" s="183" t="s">
        <v>624</v>
      </c>
      <c r="AO29" s="183" t="s">
        <v>624</v>
      </c>
      <c r="AP29" s="183" t="s">
        <v>624</v>
      </c>
      <c r="AQ29" s="183" t="s">
        <v>624</v>
      </c>
      <c r="AR29" s="183" t="s">
        <v>624</v>
      </c>
      <c r="AS29" s="183" t="s">
        <v>624</v>
      </c>
      <c r="AT29" s="183" t="s">
        <v>624</v>
      </c>
      <c r="AU29" s="183" t="s">
        <v>624</v>
      </c>
      <c r="AV29" s="183" t="s">
        <v>624</v>
      </c>
    </row>
    <row r="30" spans="1:50" s="19" customFormat="1" ht="18.95" customHeight="1" x14ac:dyDescent="0.15">
      <c r="A30" s="748"/>
      <c r="B30" s="4" t="s">
        <v>121</v>
      </c>
      <c r="C30" s="8" t="s">
        <v>190</v>
      </c>
      <c r="D30" s="8" t="s">
        <v>231</v>
      </c>
      <c r="E30" s="8" t="s">
        <v>232</v>
      </c>
      <c r="F30" s="183" t="s">
        <v>624</v>
      </c>
      <c r="G30" s="183" t="s">
        <v>624</v>
      </c>
      <c r="H30" s="183" t="s">
        <v>624</v>
      </c>
      <c r="I30" s="183" t="s">
        <v>624</v>
      </c>
      <c r="J30" s="183" t="s">
        <v>624</v>
      </c>
      <c r="K30" s="183" t="s">
        <v>624</v>
      </c>
      <c r="L30" s="183" t="s">
        <v>624</v>
      </c>
      <c r="M30" s="183" t="s">
        <v>624</v>
      </c>
      <c r="N30" s="183" t="s">
        <v>624</v>
      </c>
      <c r="O30" s="183" t="s">
        <v>624</v>
      </c>
      <c r="P30" s="183" t="s">
        <v>624</v>
      </c>
      <c r="Q30" s="183" t="s">
        <v>624</v>
      </c>
      <c r="R30" s="183" t="s">
        <v>624</v>
      </c>
      <c r="S30" s="183" t="s">
        <v>624</v>
      </c>
      <c r="T30" s="183" t="s">
        <v>624</v>
      </c>
      <c r="U30" s="183" t="s">
        <v>624</v>
      </c>
      <c r="V30" s="183" t="s">
        <v>624</v>
      </c>
      <c r="W30" s="183" t="s">
        <v>624</v>
      </c>
      <c r="X30" s="183" t="s">
        <v>624</v>
      </c>
      <c r="Y30" s="183" t="s">
        <v>624</v>
      </c>
      <c r="Z30" s="183" t="s">
        <v>624</v>
      </c>
      <c r="AA30" s="183" t="s">
        <v>624</v>
      </c>
      <c r="AB30" s="183" t="s">
        <v>624</v>
      </c>
      <c r="AC30" s="183" t="s">
        <v>624</v>
      </c>
      <c r="AD30" s="183" t="s">
        <v>624</v>
      </c>
      <c r="AE30" s="183" t="s">
        <v>624</v>
      </c>
      <c r="AF30" s="183" t="s">
        <v>624</v>
      </c>
      <c r="AG30" s="183" t="s">
        <v>624</v>
      </c>
      <c r="AH30" s="183" t="s">
        <v>624</v>
      </c>
      <c r="AI30" s="183" t="s">
        <v>624</v>
      </c>
      <c r="AJ30" s="183" t="s">
        <v>624</v>
      </c>
      <c r="AK30" s="183" t="s">
        <v>624</v>
      </c>
      <c r="AL30" s="183" t="s">
        <v>624</v>
      </c>
      <c r="AM30" s="183" t="s">
        <v>624</v>
      </c>
      <c r="AN30" s="183" t="s">
        <v>624</v>
      </c>
      <c r="AO30" s="183" t="s">
        <v>624</v>
      </c>
      <c r="AP30" s="183" t="s">
        <v>624</v>
      </c>
      <c r="AQ30" s="183" t="s">
        <v>624</v>
      </c>
      <c r="AR30" s="183" t="s">
        <v>624</v>
      </c>
      <c r="AS30" s="183" t="s">
        <v>624</v>
      </c>
      <c r="AT30" s="183" t="s">
        <v>624</v>
      </c>
      <c r="AU30" s="183" t="s">
        <v>624</v>
      </c>
      <c r="AV30" s="183" t="s">
        <v>624</v>
      </c>
    </row>
    <row r="31" spans="1:50" ht="18.95" customHeight="1" x14ac:dyDescent="0.15">
      <c r="A31" s="748"/>
      <c r="B31" s="6" t="s">
        <v>95</v>
      </c>
      <c r="C31" s="24" t="s">
        <v>41</v>
      </c>
      <c r="D31" s="24" t="s">
        <v>143</v>
      </c>
      <c r="E31" s="24" t="s">
        <v>144</v>
      </c>
      <c r="F31" s="24" t="s">
        <v>42</v>
      </c>
      <c r="G31" s="24" t="s">
        <v>145</v>
      </c>
      <c r="H31" s="24" t="s">
        <v>146</v>
      </c>
      <c r="I31" s="24" t="s">
        <v>43</v>
      </c>
      <c r="J31" s="183" t="s">
        <v>147</v>
      </c>
      <c r="K31" s="183" t="s">
        <v>148</v>
      </c>
      <c r="L31" s="24" t="s">
        <v>175</v>
      </c>
      <c r="M31" s="24" t="s">
        <v>176</v>
      </c>
      <c r="N31" s="24" t="s">
        <v>177</v>
      </c>
      <c r="O31" s="24" t="s">
        <v>178</v>
      </c>
      <c r="P31" s="183" t="s">
        <v>624</v>
      </c>
      <c r="Q31" s="183" t="s">
        <v>624</v>
      </c>
      <c r="R31" s="183" t="s">
        <v>624</v>
      </c>
      <c r="S31" s="183" t="s">
        <v>624</v>
      </c>
      <c r="T31" s="183" t="s">
        <v>624</v>
      </c>
      <c r="U31" s="183" t="s">
        <v>624</v>
      </c>
      <c r="V31" s="183" t="s">
        <v>624</v>
      </c>
      <c r="W31" s="183" t="s">
        <v>624</v>
      </c>
      <c r="X31" s="183" t="s">
        <v>624</v>
      </c>
      <c r="Y31" s="183" t="s">
        <v>624</v>
      </c>
      <c r="Z31" s="183" t="s">
        <v>624</v>
      </c>
      <c r="AA31" s="183" t="s">
        <v>624</v>
      </c>
      <c r="AB31" s="183" t="s">
        <v>624</v>
      </c>
      <c r="AC31" s="183" t="s">
        <v>624</v>
      </c>
      <c r="AD31" s="183" t="s">
        <v>624</v>
      </c>
      <c r="AE31" s="183" t="s">
        <v>624</v>
      </c>
      <c r="AF31" s="183" t="s">
        <v>624</v>
      </c>
      <c r="AG31" s="183" t="s">
        <v>624</v>
      </c>
      <c r="AH31" s="183" t="s">
        <v>624</v>
      </c>
      <c r="AI31" s="183" t="s">
        <v>624</v>
      </c>
      <c r="AJ31" s="183" t="s">
        <v>624</v>
      </c>
      <c r="AK31" s="183" t="s">
        <v>624</v>
      </c>
      <c r="AL31" s="183" t="s">
        <v>624</v>
      </c>
      <c r="AM31" s="183" t="s">
        <v>624</v>
      </c>
      <c r="AN31" s="183" t="s">
        <v>624</v>
      </c>
      <c r="AO31" s="183" t="s">
        <v>624</v>
      </c>
      <c r="AP31" s="183" t="s">
        <v>624</v>
      </c>
      <c r="AQ31" s="183" t="s">
        <v>624</v>
      </c>
      <c r="AR31" s="183" t="s">
        <v>624</v>
      </c>
      <c r="AS31" s="183" t="s">
        <v>624</v>
      </c>
      <c r="AT31" s="183" t="s">
        <v>624</v>
      </c>
      <c r="AU31" s="183" t="s">
        <v>624</v>
      </c>
      <c r="AV31" s="183" t="s">
        <v>624</v>
      </c>
    </row>
    <row r="32" spans="1:50" s="19" customFormat="1" ht="18.95" customHeight="1" x14ac:dyDescent="0.15">
      <c r="A32" s="748"/>
      <c r="B32" s="4" t="s">
        <v>96</v>
      </c>
      <c r="C32" s="25" t="s">
        <v>44</v>
      </c>
      <c r="D32" s="25" t="s">
        <v>45</v>
      </c>
      <c r="E32" s="25" t="s">
        <v>46</v>
      </c>
      <c r="F32" s="25" t="s">
        <v>47</v>
      </c>
      <c r="G32" s="25" t="s">
        <v>48</v>
      </c>
      <c r="H32" s="25" t="s">
        <v>49</v>
      </c>
      <c r="I32" s="25" t="s">
        <v>50</v>
      </c>
      <c r="J32" s="25" t="s">
        <v>51</v>
      </c>
      <c r="K32" s="25" t="s">
        <v>52</v>
      </c>
      <c r="L32" s="25" t="s">
        <v>53</v>
      </c>
      <c r="M32" s="25" t="s">
        <v>54</v>
      </c>
      <c r="N32" s="25" t="s">
        <v>55</v>
      </c>
      <c r="O32" s="25" t="s">
        <v>56</v>
      </c>
      <c r="P32" s="183" t="s">
        <v>624</v>
      </c>
      <c r="Q32" s="183" t="s">
        <v>624</v>
      </c>
      <c r="R32" s="183" t="s">
        <v>624</v>
      </c>
      <c r="S32" s="183" t="s">
        <v>624</v>
      </c>
      <c r="T32" s="183" t="s">
        <v>624</v>
      </c>
      <c r="U32" s="183" t="s">
        <v>624</v>
      </c>
      <c r="V32" s="183" t="s">
        <v>624</v>
      </c>
      <c r="W32" s="183" t="s">
        <v>624</v>
      </c>
      <c r="X32" s="183" t="s">
        <v>624</v>
      </c>
      <c r="Y32" s="183" t="s">
        <v>624</v>
      </c>
      <c r="Z32" s="183" t="s">
        <v>624</v>
      </c>
      <c r="AA32" s="183" t="s">
        <v>624</v>
      </c>
      <c r="AB32" s="183" t="s">
        <v>624</v>
      </c>
      <c r="AC32" s="183" t="s">
        <v>624</v>
      </c>
      <c r="AD32" s="183" t="s">
        <v>624</v>
      </c>
      <c r="AE32" s="183" t="s">
        <v>624</v>
      </c>
      <c r="AF32" s="183" t="s">
        <v>624</v>
      </c>
      <c r="AG32" s="183" t="s">
        <v>624</v>
      </c>
      <c r="AH32" s="183" t="s">
        <v>624</v>
      </c>
      <c r="AI32" s="183" t="s">
        <v>624</v>
      </c>
      <c r="AJ32" s="183" t="s">
        <v>624</v>
      </c>
      <c r="AK32" s="183" t="s">
        <v>624</v>
      </c>
      <c r="AL32" s="183" t="s">
        <v>624</v>
      </c>
      <c r="AM32" s="183" t="s">
        <v>624</v>
      </c>
      <c r="AN32" s="183" t="s">
        <v>624</v>
      </c>
      <c r="AO32" s="183" t="s">
        <v>624</v>
      </c>
      <c r="AP32" s="183" t="s">
        <v>624</v>
      </c>
      <c r="AQ32" s="183" t="s">
        <v>624</v>
      </c>
      <c r="AR32" s="183" t="s">
        <v>624</v>
      </c>
      <c r="AS32" s="183" t="s">
        <v>624</v>
      </c>
      <c r="AT32" s="183" t="s">
        <v>624</v>
      </c>
      <c r="AU32" s="183" t="s">
        <v>624</v>
      </c>
      <c r="AV32" s="183" t="s">
        <v>624</v>
      </c>
    </row>
    <row r="33" spans="1:51" s="19" customFormat="1" ht="18.95" customHeight="1" x14ac:dyDescent="0.15">
      <c r="A33" s="748"/>
      <c r="B33" s="187" t="s">
        <v>65</v>
      </c>
      <c r="C33" s="25" t="s">
        <v>57</v>
      </c>
      <c r="D33" s="183" t="s">
        <v>234</v>
      </c>
      <c r="E33" s="183" t="s">
        <v>624</v>
      </c>
      <c r="F33" s="183" t="s">
        <v>624</v>
      </c>
      <c r="G33" s="183" t="s">
        <v>624</v>
      </c>
      <c r="H33" s="183" t="s">
        <v>624</v>
      </c>
      <c r="I33" s="183" t="s">
        <v>624</v>
      </c>
      <c r="J33" s="183" t="s">
        <v>624</v>
      </c>
      <c r="K33" s="183" t="s">
        <v>624</v>
      </c>
      <c r="L33" s="183" t="s">
        <v>624</v>
      </c>
      <c r="M33" s="183" t="s">
        <v>624</v>
      </c>
      <c r="N33" s="183" t="s">
        <v>624</v>
      </c>
      <c r="O33" s="183" t="s">
        <v>624</v>
      </c>
      <c r="P33" s="183" t="s">
        <v>624</v>
      </c>
      <c r="Q33" s="183" t="s">
        <v>624</v>
      </c>
      <c r="R33" s="183" t="s">
        <v>624</v>
      </c>
      <c r="S33" s="183" t="s">
        <v>624</v>
      </c>
      <c r="T33" s="183" t="s">
        <v>624</v>
      </c>
      <c r="U33" s="183" t="s">
        <v>624</v>
      </c>
      <c r="V33" s="183" t="s">
        <v>624</v>
      </c>
      <c r="W33" s="183" t="s">
        <v>624</v>
      </c>
      <c r="X33" s="183" t="s">
        <v>624</v>
      </c>
      <c r="Y33" s="183" t="s">
        <v>624</v>
      </c>
      <c r="Z33" s="183" t="s">
        <v>624</v>
      </c>
      <c r="AA33" s="183" t="s">
        <v>624</v>
      </c>
      <c r="AB33" s="183" t="s">
        <v>624</v>
      </c>
      <c r="AC33" s="183" t="s">
        <v>624</v>
      </c>
      <c r="AD33" s="183" t="s">
        <v>624</v>
      </c>
      <c r="AE33" s="183" t="s">
        <v>624</v>
      </c>
      <c r="AF33" s="183" t="s">
        <v>624</v>
      </c>
      <c r="AG33" s="183" t="s">
        <v>624</v>
      </c>
      <c r="AH33" s="183" t="s">
        <v>624</v>
      </c>
      <c r="AI33" s="183" t="s">
        <v>624</v>
      </c>
      <c r="AJ33" s="183" t="s">
        <v>624</v>
      </c>
      <c r="AK33" s="183" t="s">
        <v>624</v>
      </c>
      <c r="AL33" s="183" t="s">
        <v>624</v>
      </c>
      <c r="AM33" s="183" t="s">
        <v>624</v>
      </c>
      <c r="AN33" s="183" t="s">
        <v>624</v>
      </c>
      <c r="AO33" s="183" t="s">
        <v>624</v>
      </c>
      <c r="AP33" s="183" t="s">
        <v>624</v>
      </c>
      <c r="AQ33" s="183" t="s">
        <v>624</v>
      </c>
      <c r="AR33" s="183" t="s">
        <v>624</v>
      </c>
      <c r="AS33" s="183" t="s">
        <v>624</v>
      </c>
      <c r="AT33" s="183" t="s">
        <v>624</v>
      </c>
      <c r="AU33" s="183" t="s">
        <v>624</v>
      </c>
      <c r="AV33" s="183" t="s">
        <v>624</v>
      </c>
    </row>
    <row r="34" spans="1:51" s="9" customFormat="1" ht="18.95" customHeight="1" x14ac:dyDescent="0.15">
      <c r="A34" s="748"/>
      <c r="B34" s="187" t="s">
        <v>1010</v>
      </c>
      <c r="C34" s="29" t="s">
        <v>139</v>
      </c>
      <c r="D34" s="24" t="s">
        <v>140</v>
      </c>
      <c r="E34" s="24" t="s">
        <v>141</v>
      </c>
      <c r="F34" s="24" t="s">
        <v>142</v>
      </c>
      <c r="G34" s="24" t="s">
        <v>1030</v>
      </c>
      <c r="H34" s="24" t="s">
        <v>1089</v>
      </c>
      <c r="I34" s="26" t="s">
        <v>195</v>
      </c>
      <c r="J34" s="26" t="s">
        <v>196</v>
      </c>
      <c r="K34" s="26" t="s">
        <v>197</v>
      </c>
      <c r="L34" s="26" t="s">
        <v>1090</v>
      </c>
      <c r="M34" s="401" t="s">
        <v>679</v>
      </c>
      <c r="N34" s="401" t="s">
        <v>680</v>
      </c>
      <c r="O34" s="183" t="s">
        <v>624</v>
      </c>
      <c r="P34" s="183" t="s">
        <v>624</v>
      </c>
      <c r="Q34" s="183" t="s">
        <v>624</v>
      </c>
      <c r="R34" s="183" t="s">
        <v>624</v>
      </c>
      <c r="S34" s="183" t="s">
        <v>624</v>
      </c>
      <c r="T34" s="183" t="s">
        <v>624</v>
      </c>
      <c r="U34" s="183" t="s">
        <v>624</v>
      </c>
      <c r="V34" s="183" t="s">
        <v>624</v>
      </c>
      <c r="W34" s="183" t="s">
        <v>624</v>
      </c>
      <c r="X34" s="183" t="s">
        <v>624</v>
      </c>
      <c r="Y34" s="183" t="s">
        <v>624</v>
      </c>
      <c r="Z34" s="183" t="s">
        <v>624</v>
      </c>
      <c r="AA34" s="183" t="s">
        <v>624</v>
      </c>
      <c r="AB34" s="183" t="s">
        <v>624</v>
      </c>
      <c r="AC34" s="183" t="s">
        <v>624</v>
      </c>
      <c r="AD34" s="183" t="s">
        <v>624</v>
      </c>
      <c r="AE34" s="183" t="s">
        <v>624</v>
      </c>
      <c r="AF34" s="183" t="s">
        <v>624</v>
      </c>
      <c r="AG34" s="183" t="s">
        <v>624</v>
      </c>
      <c r="AH34" s="183" t="s">
        <v>624</v>
      </c>
      <c r="AI34" s="183" t="s">
        <v>624</v>
      </c>
      <c r="AJ34" s="183" t="s">
        <v>624</v>
      </c>
      <c r="AK34" s="183" t="s">
        <v>624</v>
      </c>
      <c r="AL34" s="183" t="s">
        <v>624</v>
      </c>
      <c r="AM34" s="183" t="s">
        <v>624</v>
      </c>
      <c r="AN34" s="183" t="s">
        <v>624</v>
      </c>
      <c r="AO34" s="183" t="s">
        <v>624</v>
      </c>
      <c r="AP34" s="183" t="s">
        <v>624</v>
      </c>
      <c r="AQ34" s="183" t="s">
        <v>624</v>
      </c>
      <c r="AR34" s="183" t="s">
        <v>624</v>
      </c>
      <c r="AS34" s="183" t="s">
        <v>624</v>
      </c>
      <c r="AT34" s="183" t="s">
        <v>624</v>
      </c>
      <c r="AU34" s="183" t="s">
        <v>624</v>
      </c>
      <c r="AV34" s="183" t="s">
        <v>624</v>
      </c>
      <c r="AW34" s="183" t="s">
        <v>624</v>
      </c>
      <c r="AX34" s="183" t="s">
        <v>624</v>
      </c>
      <c r="AY34" s="183" t="s">
        <v>624</v>
      </c>
    </row>
    <row r="35" spans="1:51" s="9" customFormat="1" ht="18.95" customHeight="1" x14ac:dyDescent="0.15">
      <c r="A35" s="748"/>
      <c r="B35" s="187" t="s">
        <v>198</v>
      </c>
      <c r="C35" s="29" t="s">
        <v>199</v>
      </c>
      <c r="D35" s="183" t="s">
        <v>1011</v>
      </c>
      <c r="E35" s="183" t="s">
        <v>652</v>
      </c>
      <c r="F35" s="183" t="s">
        <v>652</v>
      </c>
      <c r="G35" s="27" t="s">
        <v>652</v>
      </c>
      <c r="H35" s="27" t="s">
        <v>652</v>
      </c>
      <c r="I35" s="27" t="s">
        <v>652</v>
      </c>
      <c r="J35" s="183" t="s">
        <v>652</v>
      </c>
      <c r="K35" s="183" t="s">
        <v>652</v>
      </c>
      <c r="L35" s="191" t="s">
        <v>652</v>
      </c>
      <c r="M35" s="183" t="s">
        <v>652</v>
      </c>
      <c r="N35" s="183" t="s">
        <v>652</v>
      </c>
      <c r="O35" s="183" t="s">
        <v>652</v>
      </c>
      <c r="P35" s="183" t="s">
        <v>652</v>
      </c>
      <c r="Q35" s="183" t="s">
        <v>652</v>
      </c>
      <c r="R35" s="183" t="s">
        <v>652</v>
      </c>
      <c r="S35" s="183" t="s">
        <v>652</v>
      </c>
      <c r="T35" s="183" t="s">
        <v>652</v>
      </c>
      <c r="U35" s="183" t="s">
        <v>652</v>
      </c>
      <c r="V35" s="183" t="s">
        <v>652</v>
      </c>
      <c r="W35" s="183" t="s">
        <v>652</v>
      </c>
      <c r="X35" s="183" t="s">
        <v>652</v>
      </c>
      <c r="Y35" s="183" t="s">
        <v>652</v>
      </c>
      <c r="Z35" s="183" t="s">
        <v>652</v>
      </c>
      <c r="AA35" s="183" t="s">
        <v>652</v>
      </c>
      <c r="AB35" s="183" t="s">
        <v>652</v>
      </c>
      <c r="AC35" s="183" t="s">
        <v>652</v>
      </c>
      <c r="AD35" s="183" t="s">
        <v>652</v>
      </c>
      <c r="AE35" s="183" t="s">
        <v>652</v>
      </c>
      <c r="AF35" s="183" t="s">
        <v>652</v>
      </c>
      <c r="AG35" s="183" t="s">
        <v>652</v>
      </c>
      <c r="AH35" s="183" t="s">
        <v>652</v>
      </c>
      <c r="AI35" s="183" t="s">
        <v>652</v>
      </c>
      <c r="AJ35" s="183" t="s">
        <v>652</v>
      </c>
      <c r="AK35" s="183" t="s">
        <v>652</v>
      </c>
      <c r="AL35" s="183" t="s">
        <v>652</v>
      </c>
      <c r="AM35" s="183" t="s">
        <v>652</v>
      </c>
      <c r="AN35" s="183" t="s">
        <v>652</v>
      </c>
      <c r="AO35" s="183" t="s">
        <v>652</v>
      </c>
      <c r="AP35" s="183" t="s">
        <v>652</v>
      </c>
      <c r="AQ35" s="183" t="s">
        <v>652</v>
      </c>
      <c r="AR35" s="183" t="s">
        <v>652</v>
      </c>
      <c r="AS35" s="183" t="s">
        <v>652</v>
      </c>
      <c r="AT35" s="183" t="s">
        <v>652</v>
      </c>
      <c r="AU35" s="183" t="s">
        <v>652</v>
      </c>
      <c r="AV35" s="183" t="s">
        <v>652</v>
      </c>
    </row>
    <row r="36" spans="1:51" s="9" customFormat="1" ht="18.95" customHeight="1" x14ac:dyDescent="0.15">
      <c r="A36" s="748"/>
      <c r="B36" s="187" t="s">
        <v>681</v>
      </c>
      <c r="C36" s="29" t="s">
        <v>682</v>
      </c>
      <c r="D36" s="183" t="s">
        <v>652</v>
      </c>
      <c r="E36" s="183" t="s">
        <v>652</v>
      </c>
      <c r="F36" s="183" t="s">
        <v>652</v>
      </c>
      <c r="G36" s="27" t="s">
        <v>652</v>
      </c>
      <c r="H36" s="27" t="s">
        <v>652</v>
      </c>
      <c r="I36" s="27" t="s">
        <v>652</v>
      </c>
      <c r="J36" s="183" t="s">
        <v>652</v>
      </c>
      <c r="K36" s="183" t="s">
        <v>652</v>
      </c>
      <c r="L36" s="191" t="s">
        <v>652</v>
      </c>
      <c r="M36" s="183" t="s">
        <v>652</v>
      </c>
      <c r="N36" s="183" t="s">
        <v>652</v>
      </c>
      <c r="O36" s="183" t="s">
        <v>652</v>
      </c>
      <c r="P36" s="183" t="s">
        <v>652</v>
      </c>
      <c r="Q36" s="183" t="s">
        <v>652</v>
      </c>
      <c r="R36" s="183" t="s">
        <v>652</v>
      </c>
      <c r="S36" s="183" t="s">
        <v>652</v>
      </c>
      <c r="T36" s="183" t="s">
        <v>652</v>
      </c>
      <c r="U36" s="183" t="s">
        <v>652</v>
      </c>
      <c r="V36" s="183" t="s">
        <v>652</v>
      </c>
      <c r="W36" s="183" t="s">
        <v>652</v>
      </c>
      <c r="X36" s="183" t="s">
        <v>652</v>
      </c>
      <c r="Y36" s="183" t="s">
        <v>652</v>
      </c>
      <c r="Z36" s="183" t="s">
        <v>652</v>
      </c>
      <c r="AA36" s="183" t="s">
        <v>652</v>
      </c>
      <c r="AB36" s="183" t="s">
        <v>652</v>
      </c>
      <c r="AC36" s="183" t="s">
        <v>652</v>
      </c>
      <c r="AD36" s="183" t="s">
        <v>652</v>
      </c>
      <c r="AE36" s="183" t="s">
        <v>652</v>
      </c>
      <c r="AF36" s="183" t="s">
        <v>652</v>
      </c>
      <c r="AG36" s="183" t="s">
        <v>652</v>
      </c>
      <c r="AH36" s="183" t="s">
        <v>652</v>
      </c>
      <c r="AI36" s="183" t="s">
        <v>652</v>
      </c>
      <c r="AJ36" s="183" t="s">
        <v>652</v>
      </c>
      <c r="AK36" s="183" t="s">
        <v>652</v>
      </c>
      <c r="AL36" s="183" t="s">
        <v>652</v>
      </c>
      <c r="AM36" s="183" t="s">
        <v>652</v>
      </c>
      <c r="AN36" s="183" t="s">
        <v>652</v>
      </c>
      <c r="AO36" s="183" t="s">
        <v>652</v>
      </c>
      <c r="AP36" s="183" t="s">
        <v>652</v>
      </c>
      <c r="AQ36" s="183" t="s">
        <v>652</v>
      </c>
      <c r="AR36" s="183" t="s">
        <v>652</v>
      </c>
      <c r="AS36" s="183" t="s">
        <v>652</v>
      </c>
      <c r="AT36" s="183" t="s">
        <v>652</v>
      </c>
      <c r="AU36" s="183" t="s">
        <v>652</v>
      </c>
      <c r="AV36" s="183" t="s">
        <v>652</v>
      </c>
    </row>
    <row r="37" spans="1:51" s="19" customFormat="1" ht="18.95" customHeight="1" x14ac:dyDescent="0.15">
      <c r="A37" s="749"/>
      <c r="B37" s="187" t="s">
        <v>211</v>
      </c>
      <c r="C37" s="24" t="s">
        <v>110</v>
      </c>
      <c r="D37" s="24" t="s">
        <v>111</v>
      </c>
      <c r="E37" s="24" t="s">
        <v>112</v>
      </c>
      <c r="F37" s="24" t="s">
        <v>113</v>
      </c>
      <c r="G37" s="26" t="s">
        <v>191</v>
      </c>
      <c r="H37" s="8" t="s">
        <v>192</v>
      </c>
      <c r="I37" s="8" t="s">
        <v>193</v>
      </c>
      <c r="J37" s="26" t="s">
        <v>194</v>
      </c>
      <c r="K37" s="183" t="s">
        <v>1012</v>
      </c>
      <c r="L37" s="183" t="s">
        <v>1013</v>
      </c>
      <c r="M37" s="183" t="s">
        <v>624</v>
      </c>
      <c r="N37" s="183" t="s">
        <v>624</v>
      </c>
      <c r="O37" s="183" t="s">
        <v>624</v>
      </c>
      <c r="P37" s="183" t="s">
        <v>624</v>
      </c>
      <c r="Q37" s="183" t="s">
        <v>624</v>
      </c>
      <c r="R37" s="183" t="s">
        <v>624</v>
      </c>
      <c r="S37" s="183" t="s">
        <v>624</v>
      </c>
      <c r="T37" s="183" t="s">
        <v>624</v>
      </c>
      <c r="U37" s="183" t="s">
        <v>624</v>
      </c>
      <c r="V37" s="183" t="s">
        <v>624</v>
      </c>
      <c r="W37" s="183" t="s">
        <v>624</v>
      </c>
      <c r="X37" s="183" t="s">
        <v>624</v>
      </c>
      <c r="Y37" s="183" t="s">
        <v>624</v>
      </c>
      <c r="Z37" s="183" t="s">
        <v>624</v>
      </c>
      <c r="AA37" s="183" t="s">
        <v>624</v>
      </c>
      <c r="AB37" s="183" t="s">
        <v>624</v>
      </c>
      <c r="AC37" s="183" t="s">
        <v>624</v>
      </c>
      <c r="AD37" s="183" t="s">
        <v>624</v>
      </c>
      <c r="AE37" s="183" t="s">
        <v>624</v>
      </c>
      <c r="AF37" s="183" t="s">
        <v>624</v>
      </c>
      <c r="AG37" s="183" t="s">
        <v>624</v>
      </c>
      <c r="AH37" s="183" t="s">
        <v>624</v>
      </c>
      <c r="AI37" s="183" t="s">
        <v>624</v>
      </c>
      <c r="AJ37" s="183" t="s">
        <v>624</v>
      </c>
      <c r="AK37" s="183" t="s">
        <v>624</v>
      </c>
      <c r="AL37" s="183" t="s">
        <v>624</v>
      </c>
      <c r="AM37" s="183" t="s">
        <v>624</v>
      </c>
      <c r="AN37" s="183" t="s">
        <v>624</v>
      </c>
      <c r="AO37" s="183" t="s">
        <v>624</v>
      </c>
      <c r="AP37" s="183" t="s">
        <v>624</v>
      </c>
      <c r="AQ37" s="183" t="s">
        <v>624</v>
      </c>
      <c r="AR37" s="183" t="s">
        <v>624</v>
      </c>
      <c r="AS37" s="183" t="s">
        <v>624</v>
      </c>
      <c r="AT37" s="183" t="s">
        <v>624</v>
      </c>
      <c r="AU37" s="183" t="s">
        <v>624</v>
      </c>
      <c r="AV37" s="183" t="s">
        <v>624</v>
      </c>
    </row>
    <row r="38" spans="1:51" s="19" customFormat="1" ht="18.95" customHeight="1" x14ac:dyDescent="0.15">
      <c r="A38" s="747" t="s">
        <v>67</v>
      </c>
      <c r="B38" s="187" t="s">
        <v>97</v>
      </c>
      <c r="C38" s="25" t="s">
        <v>616</v>
      </c>
      <c r="D38" s="25" t="s">
        <v>617</v>
      </c>
      <c r="E38" s="25" t="s">
        <v>618</v>
      </c>
      <c r="F38" s="25" t="s">
        <v>619</v>
      </c>
      <c r="G38" s="25" t="s">
        <v>620</v>
      </c>
      <c r="H38" s="25" t="s">
        <v>621</v>
      </c>
      <c r="I38" s="25" t="s">
        <v>622</v>
      </c>
      <c r="J38" s="25" t="s">
        <v>623</v>
      </c>
      <c r="K38" s="183" t="s">
        <v>624</v>
      </c>
      <c r="L38" s="183" t="s">
        <v>624</v>
      </c>
      <c r="M38" s="183" t="s">
        <v>624</v>
      </c>
      <c r="N38" s="183" t="s">
        <v>624</v>
      </c>
      <c r="O38" s="183" t="s">
        <v>624</v>
      </c>
      <c r="P38" s="183" t="s">
        <v>624</v>
      </c>
      <c r="Q38" s="183" t="s">
        <v>624</v>
      </c>
      <c r="R38" s="183" t="s">
        <v>624</v>
      </c>
      <c r="S38" s="183" t="s">
        <v>624</v>
      </c>
      <c r="T38" s="183" t="s">
        <v>624</v>
      </c>
      <c r="U38" s="183" t="s">
        <v>624</v>
      </c>
      <c r="V38" s="183" t="s">
        <v>624</v>
      </c>
      <c r="W38" s="183" t="s">
        <v>624</v>
      </c>
      <c r="X38" s="183" t="s">
        <v>624</v>
      </c>
      <c r="Y38" s="183" t="s">
        <v>624</v>
      </c>
      <c r="Z38" s="183" t="s">
        <v>624</v>
      </c>
      <c r="AA38" s="183" t="s">
        <v>624</v>
      </c>
      <c r="AB38" s="183" t="s">
        <v>624</v>
      </c>
      <c r="AC38" s="183" t="s">
        <v>624</v>
      </c>
      <c r="AD38" s="183" t="s">
        <v>624</v>
      </c>
      <c r="AE38" s="183" t="s">
        <v>624</v>
      </c>
      <c r="AF38" s="183" t="s">
        <v>624</v>
      </c>
      <c r="AG38" s="183" t="s">
        <v>624</v>
      </c>
      <c r="AH38" s="183" t="s">
        <v>624</v>
      </c>
      <c r="AI38" s="183" t="s">
        <v>624</v>
      </c>
      <c r="AJ38" s="183" t="s">
        <v>624</v>
      </c>
      <c r="AK38" s="183" t="s">
        <v>624</v>
      </c>
      <c r="AL38" s="183" t="s">
        <v>624</v>
      </c>
      <c r="AM38" s="183" t="s">
        <v>624</v>
      </c>
      <c r="AN38" s="183" t="s">
        <v>624</v>
      </c>
      <c r="AO38" s="183" t="s">
        <v>624</v>
      </c>
      <c r="AP38" s="183" t="s">
        <v>624</v>
      </c>
      <c r="AQ38" s="183" t="s">
        <v>624</v>
      </c>
      <c r="AR38" s="183" t="s">
        <v>624</v>
      </c>
      <c r="AS38" s="183" t="s">
        <v>624</v>
      </c>
      <c r="AT38" s="183" t="s">
        <v>624</v>
      </c>
      <c r="AU38" s="183" t="s">
        <v>624</v>
      </c>
      <c r="AV38" s="183" t="s">
        <v>624</v>
      </c>
    </row>
    <row r="39" spans="1:51" s="19" customFormat="1" ht="18.95" customHeight="1" x14ac:dyDescent="0.15">
      <c r="A39" s="748"/>
      <c r="B39" s="187" t="s">
        <v>1035</v>
      </c>
      <c r="C39" s="25" t="s">
        <v>1033</v>
      </c>
      <c r="D39" s="183" t="s">
        <v>624</v>
      </c>
      <c r="E39" s="183" t="s">
        <v>624</v>
      </c>
      <c r="F39" s="183" t="s">
        <v>624</v>
      </c>
      <c r="G39" s="183" t="s">
        <v>624</v>
      </c>
      <c r="H39" s="183" t="s">
        <v>624</v>
      </c>
      <c r="I39" s="183" t="s">
        <v>624</v>
      </c>
      <c r="J39" s="183" t="s">
        <v>624</v>
      </c>
      <c r="K39" s="183" t="s">
        <v>624</v>
      </c>
      <c r="L39" s="183" t="s">
        <v>624</v>
      </c>
      <c r="M39" s="183" t="s">
        <v>624</v>
      </c>
      <c r="N39" s="183" t="s">
        <v>624</v>
      </c>
      <c r="O39" s="183" t="s">
        <v>624</v>
      </c>
      <c r="P39" s="183" t="s">
        <v>624</v>
      </c>
      <c r="Q39" s="183" t="s">
        <v>624</v>
      </c>
      <c r="R39" s="183" t="s">
        <v>624</v>
      </c>
      <c r="S39" s="183" t="s">
        <v>624</v>
      </c>
      <c r="T39" s="183" t="s">
        <v>624</v>
      </c>
      <c r="U39" s="183" t="s">
        <v>624</v>
      </c>
      <c r="V39" s="183" t="s">
        <v>624</v>
      </c>
      <c r="W39" s="183" t="s">
        <v>624</v>
      </c>
      <c r="X39" s="183" t="s">
        <v>624</v>
      </c>
      <c r="Y39" s="183" t="s">
        <v>624</v>
      </c>
      <c r="Z39" s="183" t="s">
        <v>624</v>
      </c>
      <c r="AA39" s="183" t="s">
        <v>624</v>
      </c>
      <c r="AB39" s="183" t="s">
        <v>624</v>
      </c>
      <c r="AC39" s="183" t="s">
        <v>624</v>
      </c>
      <c r="AD39" s="183" t="s">
        <v>624</v>
      </c>
      <c r="AE39" s="183" t="s">
        <v>624</v>
      </c>
      <c r="AF39" s="183" t="s">
        <v>624</v>
      </c>
      <c r="AG39" s="183" t="s">
        <v>624</v>
      </c>
      <c r="AH39" s="183" t="s">
        <v>624</v>
      </c>
      <c r="AI39" s="183" t="s">
        <v>624</v>
      </c>
      <c r="AJ39" s="183" t="s">
        <v>624</v>
      </c>
      <c r="AK39" s="183" t="s">
        <v>624</v>
      </c>
      <c r="AL39" s="183" t="s">
        <v>624</v>
      </c>
      <c r="AM39" s="183" t="s">
        <v>624</v>
      </c>
      <c r="AN39" s="183" t="s">
        <v>624</v>
      </c>
      <c r="AO39" s="183" t="s">
        <v>624</v>
      </c>
      <c r="AP39" s="183" t="s">
        <v>624</v>
      </c>
      <c r="AQ39" s="183" t="s">
        <v>624</v>
      </c>
      <c r="AR39" s="183" t="s">
        <v>624</v>
      </c>
      <c r="AS39" s="183" t="s">
        <v>624</v>
      </c>
      <c r="AT39" s="183" t="s">
        <v>624</v>
      </c>
      <c r="AU39" s="183" t="s">
        <v>624</v>
      </c>
      <c r="AV39" s="183" t="s">
        <v>624</v>
      </c>
    </row>
    <row r="40" spans="1:51" s="19" customFormat="1" ht="18.95" customHeight="1" x14ac:dyDescent="0.15">
      <c r="A40" s="748"/>
      <c r="B40" s="3" t="s">
        <v>123</v>
      </c>
      <c r="C40" s="25" t="s">
        <v>124</v>
      </c>
      <c r="D40" s="183" t="s">
        <v>624</v>
      </c>
      <c r="E40" s="183" t="s">
        <v>624</v>
      </c>
      <c r="F40" s="183" t="s">
        <v>624</v>
      </c>
      <c r="G40" s="183" t="s">
        <v>624</v>
      </c>
      <c r="H40" s="183" t="s">
        <v>624</v>
      </c>
      <c r="I40" s="183" t="s">
        <v>624</v>
      </c>
      <c r="J40" s="183" t="s">
        <v>624</v>
      </c>
      <c r="K40" s="183" t="s">
        <v>624</v>
      </c>
      <c r="L40" s="183" t="s">
        <v>624</v>
      </c>
      <c r="M40" s="183" t="s">
        <v>624</v>
      </c>
      <c r="N40" s="183" t="s">
        <v>624</v>
      </c>
      <c r="O40" s="183" t="s">
        <v>624</v>
      </c>
      <c r="P40" s="183" t="s">
        <v>624</v>
      </c>
      <c r="Q40" s="183" t="s">
        <v>624</v>
      </c>
      <c r="R40" s="183" t="s">
        <v>624</v>
      </c>
      <c r="S40" s="183" t="s">
        <v>624</v>
      </c>
      <c r="T40" s="183" t="s">
        <v>624</v>
      </c>
      <c r="U40" s="183" t="s">
        <v>624</v>
      </c>
      <c r="V40" s="183" t="s">
        <v>624</v>
      </c>
      <c r="W40" s="183" t="s">
        <v>624</v>
      </c>
      <c r="X40" s="183" t="s">
        <v>624</v>
      </c>
      <c r="Y40" s="183" t="s">
        <v>624</v>
      </c>
      <c r="Z40" s="183" t="s">
        <v>624</v>
      </c>
      <c r="AA40" s="183" t="s">
        <v>624</v>
      </c>
      <c r="AB40" s="183" t="s">
        <v>624</v>
      </c>
      <c r="AC40" s="183" t="s">
        <v>624</v>
      </c>
      <c r="AD40" s="183" t="s">
        <v>624</v>
      </c>
      <c r="AE40" s="183" t="s">
        <v>624</v>
      </c>
      <c r="AF40" s="183" t="s">
        <v>624</v>
      </c>
      <c r="AG40" s="183" t="s">
        <v>624</v>
      </c>
      <c r="AH40" s="183" t="s">
        <v>624</v>
      </c>
      <c r="AI40" s="183" t="s">
        <v>624</v>
      </c>
      <c r="AJ40" s="183" t="s">
        <v>624</v>
      </c>
      <c r="AK40" s="183" t="s">
        <v>624</v>
      </c>
      <c r="AL40" s="183" t="s">
        <v>624</v>
      </c>
      <c r="AM40" s="183" t="s">
        <v>624</v>
      </c>
      <c r="AN40" s="183" t="s">
        <v>624</v>
      </c>
      <c r="AO40" s="183" t="s">
        <v>624</v>
      </c>
      <c r="AP40" s="183" t="s">
        <v>624</v>
      </c>
      <c r="AQ40" s="183" t="s">
        <v>624</v>
      </c>
      <c r="AR40" s="183" t="s">
        <v>624</v>
      </c>
      <c r="AS40" s="183" t="s">
        <v>624</v>
      </c>
      <c r="AT40" s="183" t="s">
        <v>624</v>
      </c>
      <c r="AU40" s="183" t="s">
        <v>624</v>
      </c>
      <c r="AV40" s="183" t="s">
        <v>624</v>
      </c>
    </row>
    <row r="41" spans="1:51" s="19" customFormat="1" ht="18.95" customHeight="1" x14ac:dyDescent="0.15">
      <c r="A41" s="748"/>
      <c r="B41" s="4" t="s">
        <v>98</v>
      </c>
      <c r="C41" s="25" t="s">
        <v>10</v>
      </c>
      <c r="D41" s="25" t="s">
        <v>11</v>
      </c>
      <c r="E41" s="186" t="s">
        <v>132</v>
      </c>
      <c r="F41" s="183" t="s">
        <v>133</v>
      </c>
      <c r="G41" s="183" t="s">
        <v>134</v>
      </c>
      <c r="H41" s="183" t="s">
        <v>135</v>
      </c>
      <c r="I41" s="183" t="s">
        <v>624</v>
      </c>
      <c r="J41" s="183" t="s">
        <v>624</v>
      </c>
      <c r="K41" s="183" t="s">
        <v>624</v>
      </c>
      <c r="L41" s="183" t="s">
        <v>624</v>
      </c>
      <c r="M41" s="183" t="s">
        <v>624</v>
      </c>
      <c r="N41" s="183" t="s">
        <v>624</v>
      </c>
      <c r="O41" s="183" t="s">
        <v>624</v>
      </c>
      <c r="P41" s="183" t="s">
        <v>624</v>
      </c>
      <c r="Q41" s="183" t="s">
        <v>624</v>
      </c>
      <c r="R41" s="183" t="s">
        <v>624</v>
      </c>
      <c r="S41" s="183" t="s">
        <v>624</v>
      </c>
      <c r="T41" s="183" t="s">
        <v>624</v>
      </c>
      <c r="U41" s="183" t="s">
        <v>624</v>
      </c>
      <c r="V41" s="183" t="s">
        <v>624</v>
      </c>
      <c r="W41" s="183" t="s">
        <v>624</v>
      </c>
      <c r="X41" s="183" t="s">
        <v>624</v>
      </c>
      <c r="Y41" s="183" t="s">
        <v>624</v>
      </c>
      <c r="Z41" s="183" t="s">
        <v>624</v>
      </c>
      <c r="AA41" s="183" t="s">
        <v>624</v>
      </c>
      <c r="AB41" s="183" t="s">
        <v>624</v>
      </c>
      <c r="AC41" s="183" t="s">
        <v>624</v>
      </c>
      <c r="AD41" s="183" t="s">
        <v>624</v>
      </c>
      <c r="AE41" s="183" t="s">
        <v>624</v>
      </c>
      <c r="AF41" s="183" t="s">
        <v>624</v>
      </c>
      <c r="AG41" s="183" t="s">
        <v>624</v>
      </c>
      <c r="AH41" s="183" t="s">
        <v>624</v>
      </c>
      <c r="AI41" s="183" t="s">
        <v>624</v>
      </c>
      <c r="AJ41" s="183" t="s">
        <v>624</v>
      </c>
      <c r="AK41" s="183" t="s">
        <v>624</v>
      </c>
      <c r="AL41" s="183" t="s">
        <v>624</v>
      </c>
      <c r="AM41" s="183" t="s">
        <v>624</v>
      </c>
      <c r="AN41" s="183" t="s">
        <v>624</v>
      </c>
      <c r="AO41" s="183" t="s">
        <v>624</v>
      </c>
      <c r="AP41" s="183" t="s">
        <v>624</v>
      </c>
      <c r="AQ41" s="183" t="s">
        <v>624</v>
      </c>
      <c r="AR41" s="183" t="s">
        <v>624</v>
      </c>
      <c r="AS41" s="183" t="s">
        <v>624</v>
      </c>
      <c r="AT41" s="183" t="s">
        <v>624</v>
      </c>
      <c r="AU41" s="183" t="s">
        <v>624</v>
      </c>
      <c r="AV41" s="183" t="s">
        <v>624</v>
      </c>
    </row>
    <row r="42" spans="1:51" s="19" customFormat="1" ht="18.95" customHeight="1" x14ac:dyDescent="0.15">
      <c r="A42" s="748"/>
      <c r="B42" s="192" t="s">
        <v>260</v>
      </c>
      <c r="C42" s="25" t="s">
        <v>683</v>
      </c>
      <c r="D42" s="25" t="s">
        <v>58</v>
      </c>
      <c r="E42" s="183" t="s">
        <v>624</v>
      </c>
      <c r="F42" s="183" t="s">
        <v>624</v>
      </c>
      <c r="G42" s="183" t="s">
        <v>624</v>
      </c>
      <c r="H42" s="183" t="s">
        <v>624</v>
      </c>
      <c r="I42" s="183" t="s">
        <v>624</v>
      </c>
      <c r="J42" s="183" t="s">
        <v>624</v>
      </c>
      <c r="K42" s="183" t="s">
        <v>624</v>
      </c>
      <c r="L42" s="183" t="s">
        <v>624</v>
      </c>
      <c r="M42" s="183" t="s">
        <v>624</v>
      </c>
      <c r="N42" s="183" t="s">
        <v>624</v>
      </c>
      <c r="O42" s="183" t="s">
        <v>624</v>
      </c>
      <c r="P42" s="183" t="s">
        <v>624</v>
      </c>
      <c r="Q42" s="183" t="s">
        <v>624</v>
      </c>
      <c r="R42" s="183" t="s">
        <v>624</v>
      </c>
      <c r="S42" s="183" t="s">
        <v>624</v>
      </c>
      <c r="T42" s="183" t="s">
        <v>624</v>
      </c>
      <c r="U42" s="183" t="s">
        <v>624</v>
      </c>
      <c r="V42" s="183" t="s">
        <v>624</v>
      </c>
      <c r="W42" s="183" t="s">
        <v>624</v>
      </c>
      <c r="X42" s="183" t="s">
        <v>624</v>
      </c>
      <c r="Y42" s="183" t="s">
        <v>624</v>
      </c>
      <c r="Z42" s="183" t="s">
        <v>624</v>
      </c>
      <c r="AA42" s="183" t="s">
        <v>624</v>
      </c>
      <c r="AB42" s="183" t="s">
        <v>624</v>
      </c>
      <c r="AC42" s="183" t="s">
        <v>624</v>
      </c>
      <c r="AD42" s="183" t="s">
        <v>624</v>
      </c>
      <c r="AE42" s="183" t="s">
        <v>624</v>
      </c>
      <c r="AF42" s="183" t="s">
        <v>624</v>
      </c>
      <c r="AG42" s="183" t="s">
        <v>624</v>
      </c>
      <c r="AH42" s="183" t="s">
        <v>624</v>
      </c>
      <c r="AI42" s="183" t="s">
        <v>624</v>
      </c>
      <c r="AJ42" s="183" t="s">
        <v>624</v>
      </c>
      <c r="AK42" s="183" t="s">
        <v>624</v>
      </c>
      <c r="AL42" s="183" t="s">
        <v>624</v>
      </c>
      <c r="AM42" s="183" t="s">
        <v>624</v>
      </c>
      <c r="AN42" s="183" t="s">
        <v>624</v>
      </c>
      <c r="AO42" s="183" t="s">
        <v>624</v>
      </c>
      <c r="AP42" s="183" t="s">
        <v>624</v>
      </c>
      <c r="AQ42" s="183" t="s">
        <v>624</v>
      </c>
      <c r="AR42" s="183" t="s">
        <v>624</v>
      </c>
      <c r="AS42" s="183" t="s">
        <v>624</v>
      </c>
      <c r="AT42" s="183" t="s">
        <v>624</v>
      </c>
      <c r="AU42" s="183" t="s">
        <v>624</v>
      </c>
      <c r="AV42" s="183" t="s">
        <v>624</v>
      </c>
    </row>
    <row r="43" spans="1:51" s="19" customFormat="1" ht="18.95" customHeight="1" x14ac:dyDescent="0.15">
      <c r="A43" s="748"/>
      <c r="B43" s="4" t="s">
        <v>99</v>
      </c>
      <c r="C43" s="25" t="s">
        <v>627</v>
      </c>
      <c r="D43" s="25" t="s">
        <v>628</v>
      </c>
      <c r="E43" s="25" t="s">
        <v>629</v>
      </c>
      <c r="F43" s="25" t="s">
        <v>630</v>
      </c>
      <c r="G43" s="25" t="s">
        <v>631</v>
      </c>
      <c r="H43" s="25" t="s">
        <v>632</v>
      </c>
      <c r="I43" s="25" t="s">
        <v>633</v>
      </c>
      <c r="J43" s="25" t="s">
        <v>634</v>
      </c>
      <c r="K43" s="25" t="s">
        <v>635</v>
      </c>
      <c r="L43" s="25" t="s">
        <v>636</v>
      </c>
      <c r="M43" s="25" t="s">
        <v>637</v>
      </c>
      <c r="N43" s="25" t="s">
        <v>638</v>
      </c>
      <c r="O43" s="25" t="s">
        <v>639</v>
      </c>
      <c r="P43" s="25" t="s">
        <v>640</v>
      </c>
      <c r="Q43" s="25" t="s">
        <v>641</v>
      </c>
      <c r="R43" s="25" t="s">
        <v>642</v>
      </c>
      <c r="S43" s="25" t="s">
        <v>643</v>
      </c>
      <c r="T43" s="25" t="s">
        <v>644</v>
      </c>
      <c r="U43" s="25" t="s">
        <v>645</v>
      </c>
      <c r="V43" s="25" t="s">
        <v>1111</v>
      </c>
      <c r="W43" s="25" t="s">
        <v>1104</v>
      </c>
      <c r="X43" s="25" t="s">
        <v>59</v>
      </c>
      <c r="Y43" s="25" t="s">
        <v>684</v>
      </c>
      <c r="Z43" s="183" t="s">
        <v>169</v>
      </c>
      <c r="AA43" s="402" t="s">
        <v>648</v>
      </c>
      <c r="AB43" s="25" t="s">
        <v>182</v>
      </c>
      <c r="AC43" s="183" t="s">
        <v>685</v>
      </c>
      <c r="AD43" s="183" t="s">
        <v>686</v>
      </c>
      <c r="AE43" s="183" t="s">
        <v>624</v>
      </c>
      <c r="AF43" s="183" t="s">
        <v>624</v>
      </c>
      <c r="AG43" s="183" t="s">
        <v>624</v>
      </c>
      <c r="AH43" s="183" t="s">
        <v>624</v>
      </c>
      <c r="AI43" s="183" t="s">
        <v>624</v>
      </c>
      <c r="AJ43" s="183" t="s">
        <v>624</v>
      </c>
      <c r="AK43" s="183" t="s">
        <v>624</v>
      </c>
      <c r="AL43" s="183" t="s">
        <v>624</v>
      </c>
      <c r="AM43" s="183" t="s">
        <v>624</v>
      </c>
      <c r="AN43" s="183" t="s">
        <v>624</v>
      </c>
      <c r="AO43" s="183" t="s">
        <v>624</v>
      </c>
      <c r="AP43" s="183" t="s">
        <v>624</v>
      </c>
      <c r="AQ43" s="183" t="s">
        <v>624</v>
      </c>
      <c r="AR43" s="183" t="s">
        <v>624</v>
      </c>
      <c r="AS43" s="183" t="s">
        <v>624</v>
      </c>
      <c r="AT43" s="183" t="s">
        <v>624</v>
      </c>
      <c r="AU43" s="183" t="s">
        <v>624</v>
      </c>
      <c r="AV43" s="183" t="s">
        <v>624</v>
      </c>
    </row>
    <row r="44" spans="1:51" s="19" customFormat="1" ht="18.95" customHeight="1" x14ac:dyDescent="0.15">
      <c r="A44" s="748"/>
      <c r="B44" s="4" t="s">
        <v>181</v>
      </c>
      <c r="C44" s="402" t="s">
        <v>180</v>
      </c>
      <c r="D44" s="402" t="s">
        <v>209</v>
      </c>
      <c r="E44" s="186" t="s">
        <v>1014</v>
      </c>
      <c r="F44" s="186" t="s">
        <v>1015</v>
      </c>
      <c r="G44" s="186" t="s">
        <v>652</v>
      </c>
      <c r="H44" s="186" t="s">
        <v>652</v>
      </c>
      <c r="I44" s="185" t="s">
        <v>652</v>
      </c>
      <c r="J44" s="185" t="s">
        <v>652</v>
      </c>
      <c r="K44" s="185" t="s">
        <v>652</v>
      </c>
      <c r="L44" s="185" t="s">
        <v>652</v>
      </c>
      <c r="M44" s="185" t="s">
        <v>652</v>
      </c>
      <c r="N44" s="185" t="s">
        <v>652</v>
      </c>
      <c r="O44" s="185" t="s">
        <v>652</v>
      </c>
      <c r="P44" s="185" t="s">
        <v>652</v>
      </c>
      <c r="Q44" s="185" t="s">
        <v>652</v>
      </c>
      <c r="R44" s="185" t="s">
        <v>652</v>
      </c>
      <c r="S44" s="185" t="s">
        <v>652</v>
      </c>
      <c r="T44" s="185" t="s">
        <v>652</v>
      </c>
      <c r="U44" s="185" t="s">
        <v>652</v>
      </c>
      <c r="V44" s="185" t="s">
        <v>652</v>
      </c>
      <c r="W44" s="185" t="s">
        <v>652</v>
      </c>
      <c r="X44" s="185" t="s">
        <v>652</v>
      </c>
      <c r="Y44" s="185" t="s">
        <v>652</v>
      </c>
      <c r="Z44" s="185" t="s">
        <v>652</v>
      </c>
      <c r="AA44" s="185" t="s">
        <v>652</v>
      </c>
      <c r="AB44" s="185" t="s">
        <v>652</v>
      </c>
      <c r="AC44" s="185" t="s">
        <v>652</v>
      </c>
      <c r="AD44" s="185" t="s">
        <v>652</v>
      </c>
      <c r="AE44" s="185" t="s">
        <v>652</v>
      </c>
      <c r="AF44" s="191" t="s">
        <v>652</v>
      </c>
      <c r="AG44" s="191" t="s">
        <v>652</v>
      </c>
      <c r="AH44" s="183" t="s">
        <v>652</v>
      </c>
      <c r="AI44" s="183" t="s">
        <v>652</v>
      </c>
      <c r="AJ44" s="183" t="s">
        <v>652</v>
      </c>
      <c r="AK44" s="183" t="s">
        <v>652</v>
      </c>
      <c r="AL44" s="183" t="s">
        <v>652</v>
      </c>
      <c r="AM44" s="183" t="s">
        <v>652</v>
      </c>
      <c r="AN44" s="183" t="s">
        <v>652</v>
      </c>
      <c r="AO44" s="183" t="s">
        <v>652</v>
      </c>
      <c r="AP44" s="183" t="s">
        <v>652</v>
      </c>
      <c r="AQ44" s="183" t="s">
        <v>652</v>
      </c>
      <c r="AR44" s="183" t="s">
        <v>652</v>
      </c>
      <c r="AS44" s="183" t="s">
        <v>652</v>
      </c>
      <c r="AT44" s="183" t="s">
        <v>652</v>
      </c>
      <c r="AU44" s="183" t="s">
        <v>652</v>
      </c>
      <c r="AV44" s="183" t="s">
        <v>652</v>
      </c>
    </row>
    <row r="45" spans="1:51" s="19" customFormat="1" ht="18.95" customHeight="1" x14ac:dyDescent="0.15">
      <c r="A45" s="748"/>
      <c r="B45" s="5" t="s">
        <v>152</v>
      </c>
      <c r="C45" s="402" t="s">
        <v>153</v>
      </c>
      <c r="D45" s="402" t="s">
        <v>157</v>
      </c>
      <c r="E45" s="186" t="s">
        <v>652</v>
      </c>
      <c r="F45" s="186" t="s">
        <v>652</v>
      </c>
      <c r="G45" s="186" t="s">
        <v>652</v>
      </c>
      <c r="H45" s="186" t="s">
        <v>652</v>
      </c>
      <c r="I45" s="185" t="s">
        <v>652</v>
      </c>
      <c r="J45" s="185" t="s">
        <v>652</v>
      </c>
      <c r="K45" s="185" t="s">
        <v>652</v>
      </c>
      <c r="L45" s="185" t="s">
        <v>652</v>
      </c>
      <c r="M45" s="185" t="s">
        <v>652</v>
      </c>
      <c r="N45" s="185" t="s">
        <v>652</v>
      </c>
      <c r="O45" s="185" t="s">
        <v>652</v>
      </c>
      <c r="P45" s="185" t="s">
        <v>652</v>
      </c>
      <c r="Q45" s="185" t="s">
        <v>652</v>
      </c>
      <c r="R45" s="185" t="s">
        <v>652</v>
      </c>
      <c r="S45" s="185" t="s">
        <v>652</v>
      </c>
      <c r="T45" s="185" t="s">
        <v>652</v>
      </c>
      <c r="U45" s="185" t="s">
        <v>652</v>
      </c>
      <c r="V45" s="185" t="s">
        <v>652</v>
      </c>
      <c r="W45" s="185" t="s">
        <v>652</v>
      </c>
      <c r="X45" s="185" t="s">
        <v>652</v>
      </c>
      <c r="Y45" s="185" t="s">
        <v>652</v>
      </c>
      <c r="Z45" s="185" t="s">
        <v>652</v>
      </c>
      <c r="AA45" s="185" t="s">
        <v>652</v>
      </c>
      <c r="AB45" s="185" t="s">
        <v>652</v>
      </c>
      <c r="AC45" s="185" t="s">
        <v>652</v>
      </c>
      <c r="AD45" s="185" t="s">
        <v>652</v>
      </c>
      <c r="AE45" s="185" t="s">
        <v>652</v>
      </c>
      <c r="AF45" s="191" t="s">
        <v>652</v>
      </c>
      <c r="AG45" s="191" t="s">
        <v>652</v>
      </c>
      <c r="AH45" s="183" t="s">
        <v>652</v>
      </c>
      <c r="AI45" s="183" t="s">
        <v>652</v>
      </c>
      <c r="AJ45" s="183" t="s">
        <v>652</v>
      </c>
      <c r="AK45" s="183" t="s">
        <v>652</v>
      </c>
      <c r="AL45" s="183" t="s">
        <v>652</v>
      </c>
      <c r="AM45" s="183" t="s">
        <v>652</v>
      </c>
      <c r="AN45" s="183" t="s">
        <v>652</v>
      </c>
      <c r="AO45" s="183" t="s">
        <v>652</v>
      </c>
      <c r="AP45" s="183" t="s">
        <v>652</v>
      </c>
      <c r="AQ45" s="183" t="s">
        <v>652</v>
      </c>
      <c r="AR45" s="183" t="s">
        <v>652</v>
      </c>
      <c r="AS45" s="183" t="s">
        <v>652</v>
      </c>
      <c r="AT45" s="183" t="s">
        <v>652</v>
      </c>
      <c r="AU45" s="183" t="s">
        <v>652</v>
      </c>
      <c r="AV45" s="183" t="s">
        <v>652</v>
      </c>
    </row>
    <row r="46" spans="1:51" s="19" customFormat="1" ht="18.95" customHeight="1" x14ac:dyDescent="0.15">
      <c r="A46" s="748"/>
      <c r="B46" s="4" t="s">
        <v>100</v>
      </c>
      <c r="C46" s="24" t="s">
        <v>14</v>
      </c>
      <c r="D46" s="24" t="s">
        <v>60</v>
      </c>
      <c r="E46" s="191" t="s">
        <v>624</v>
      </c>
      <c r="F46" s="191" t="s">
        <v>624</v>
      </c>
      <c r="G46" s="191" t="s">
        <v>624</v>
      </c>
      <c r="H46" s="191" t="s">
        <v>624</v>
      </c>
      <c r="I46" s="191" t="s">
        <v>624</v>
      </c>
      <c r="J46" s="191" t="s">
        <v>624</v>
      </c>
      <c r="K46" s="191" t="s">
        <v>624</v>
      </c>
      <c r="L46" s="191" t="s">
        <v>624</v>
      </c>
      <c r="M46" s="191" t="s">
        <v>624</v>
      </c>
      <c r="N46" s="191" t="s">
        <v>624</v>
      </c>
      <c r="O46" s="191" t="s">
        <v>624</v>
      </c>
      <c r="P46" s="191" t="s">
        <v>624</v>
      </c>
      <c r="Q46" s="191" t="s">
        <v>624</v>
      </c>
      <c r="R46" s="191" t="s">
        <v>624</v>
      </c>
      <c r="S46" s="191" t="s">
        <v>624</v>
      </c>
      <c r="T46" s="191" t="s">
        <v>624</v>
      </c>
      <c r="U46" s="191" t="s">
        <v>624</v>
      </c>
      <c r="V46" s="191" t="s">
        <v>624</v>
      </c>
      <c r="W46" s="191" t="s">
        <v>624</v>
      </c>
      <c r="X46" s="191" t="s">
        <v>624</v>
      </c>
      <c r="Y46" s="191" t="s">
        <v>624</v>
      </c>
      <c r="Z46" s="191" t="s">
        <v>624</v>
      </c>
      <c r="AA46" s="191" t="s">
        <v>624</v>
      </c>
      <c r="AB46" s="191" t="s">
        <v>624</v>
      </c>
      <c r="AC46" s="191" t="s">
        <v>624</v>
      </c>
      <c r="AD46" s="183" t="s">
        <v>624</v>
      </c>
      <c r="AE46" s="183" t="s">
        <v>624</v>
      </c>
      <c r="AF46" s="183" t="s">
        <v>624</v>
      </c>
      <c r="AG46" s="183" t="s">
        <v>624</v>
      </c>
      <c r="AH46" s="183" t="s">
        <v>624</v>
      </c>
      <c r="AI46" s="183" t="s">
        <v>624</v>
      </c>
      <c r="AJ46" s="183" t="s">
        <v>624</v>
      </c>
      <c r="AK46" s="183" t="s">
        <v>624</v>
      </c>
      <c r="AL46" s="183" t="s">
        <v>624</v>
      </c>
      <c r="AM46" s="183" t="s">
        <v>624</v>
      </c>
      <c r="AN46" s="183" t="s">
        <v>624</v>
      </c>
      <c r="AO46" s="183" t="s">
        <v>624</v>
      </c>
      <c r="AP46" s="183" t="s">
        <v>624</v>
      </c>
      <c r="AQ46" s="183" t="s">
        <v>624</v>
      </c>
      <c r="AR46" s="183" t="s">
        <v>624</v>
      </c>
      <c r="AS46" s="183" t="s">
        <v>624</v>
      </c>
      <c r="AT46" s="183" t="s">
        <v>624</v>
      </c>
      <c r="AU46" s="183" t="s">
        <v>624</v>
      </c>
      <c r="AV46" s="183" t="s">
        <v>624</v>
      </c>
    </row>
    <row r="47" spans="1:51" s="19" customFormat="1" ht="18.95" customHeight="1" x14ac:dyDescent="0.15">
      <c r="A47" s="748"/>
      <c r="B47" s="187" t="s">
        <v>101</v>
      </c>
      <c r="C47" s="29">
        <v>400040</v>
      </c>
      <c r="D47" s="191" t="s">
        <v>624</v>
      </c>
      <c r="E47" s="191" t="s">
        <v>624</v>
      </c>
      <c r="F47" s="191" t="s">
        <v>624</v>
      </c>
      <c r="G47" s="191" t="s">
        <v>624</v>
      </c>
      <c r="H47" s="191" t="s">
        <v>624</v>
      </c>
      <c r="I47" s="191" t="s">
        <v>624</v>
      </c>
      <c r="J47" s="191" t="s">
        <v>624</v>
      </c>
      <c r="K47" s="191" t="s">
        <v>624</v>
      </c>
      <c r="L47" s="191" t="s">
        <v>624</v>
      </c>
      <c r="M47" s="191" t="s">
        <v>624</v>
      </c>
      <c r="N47" s="191" t="s">
        <v>624</v>
      </c>
      <c r="O47" s="191" t="s">
        <v>624</v>
      </c>
      <c r="P47" s="191" t="s">
        <v>624</v>
      </c>
      <c r="Q47" s="191" t="s">
        <v>624</v>
      </c>
      <c r="R47" s="191" t="s">
        <v>624</v>
      </c>
      <c r="S47" s="191" t="s">
        <v>624</v>
      </c>
      <c r="T47" s="191" t="s">
        <v>624</v>
      </c>
      <c r="U47" s="191" t="s">
        <v>624</v>
      </c>
      <c r="V47" s="191" t="s">
        <v>624</v>
      </c>
      <c r="W47" s="191" t="s">
        <v>624</v>
      </c>
      <c r="X47" s="191" t="s">
        <v>624</v>
      </c>
      <c r="Y47" s="191" t="s">
        <v>624</v>
      </c>
      <c r="Z47" s="191" t="s">
        <v>624</v>
      </c>
      <c r="AA47" s="191" t="s">
        <v>624</v>
      </c>
      <c r="AB47" s="191" t="s">
        <v>624</v>
      </c>
      <c r="AC47" s="191" t="s">
        <v>624</v>
      </c>
      <c r="AD47" s="191" t="s">
        <v>624</v>
      </c>
      <c r="AE47" s="191" t="s">
        <v>624</v>
      </c>
      <c r="AF47" s="191" t="s">
        <v>624</v>
      </c>
      <c r="AG47" s="191" t="s">
        <v>624</v>
      </c>
      <c r="AH47" s="183" t="s">
        <v>624</v>
      </c>
      <c r="AI47" s="183" t="s">
        <v>624</v>
      </c>
      <c r="AJ47" s="183" t="s">
        <v>624</v>
      </c>
      <c r="AK47" s="183" t="s">
        <v>624</v>
      </c>
      <c r="AL47" s="183" t="s">
        <v>624</v>
      </c>
      <c r="AM47" s="183" t="s">
        <v>624</v>
      </c>
      <c r="AN47" s="183" t="s">
        <v>624</v>
      </c>
      <c r="AO47" s="183" t="s">
        <v>624</v>
      </c>
      <c r="AP47" s="183" t="s">
        <v>624</v>
      </c>
      <c r="AQ47" s="183" t="s">
        <v>624</v>
      </c>
      <c r="AR47" s="183" t="s">
        <v>624</v>
      </c>
      <c r="AS47" s="183" t="s">
        <v>624</v>
      </c>
      <c r="AT47" s="183" t="s">
        <v>624</v>
      </c>
      <c r="AU47" s="183" t="s">
        <v>624</v>
      </c>
      <c r="AV47" s="183" t="s">
        <v>624</v>
      </c>
    </row>
    <row r="48" spans="1:51" s="19" customFormat="1" ht="18.95" customHeight="1" x14ac:dyDescent="0.15">
      <c r="A48" s="748"/>
      <c r="B48" s="4" t="s">
        <v>102</v>
      </c>
      <c r="C48" s="25" t="s">
        <v>965</v>
      </c>
      <c r="D48" s="25" t="s">
        <v>966</v>
      </c>
      <c r="E48" s="25" t="s">
        <v>967</v>
      </c>
      <c r="F48" s="25" t="s">
        <v>968</v>
      </c>
      <c r="G48" s="25" t="s">
        <v>969</v>
      </c>
      <c r="H48" s="25" t="s">
        <v>970</v>
      </c>
      <c r="I48" s="25" t="s">
        <v>971</v>
      </c>
      <c r="J48" s="25" t="s">
        <v>972</v>
      </c>
      <c r="K48" s="25" t="s">
        <v>973</v>
      </c>
      <c r="L48" s="25" t="s">
        <v>974</v>
      </c>
      <c r="M48" s="25" t="s">
        <v>975</v>
      </c>
      <c r="N48" s="25" t="s">
        <v>976</v>
      </c>
      <c r="O48" s="25" t="s">
        <v>977</v>
      </c>
      <c r="P48" s="25" t="s">
        <v>978</v>
      </c>
      <c r="Q48" s="25" t="s">
        <v>979</v>
      </c>
      <c r="R48" s="25" t="s">
        <v>980</v>
      </c>
      <c r="S48" s="25" t="s">
        <v>981</v>
      </c>
      <c r="T48" s="183" t="s">
        <v>982</v>
      </c>
      <c r="U48" s="183" t="s">
        <v>983</v>
      </c>
      <c r="V48" s="183" t="s">
        <v>984</v>
      </c>
      <c r="W48" s="22" t="s">
        <v>985</v>
      </c>
      <c r="X48" s="22" t="s">
        <v>986</v>
      </c>
      <c r="Y48" s="22" t="s">
        <v>987</v>
      </c>
      <c r="Z48" s="22" t="s">
        <v>988</v>
      </c>
      <c r="AA48" s="22" t="s">
        <v>989</v>
      </c>
      <c r="AB48" s="22" t="s">
        <v>990</v>
      </c>
      <c r="AC48" s="22" t="s">
        <v>991</v>
      </c>
      <c r="AD48" s="186" t="s">
        <v>992</v>
      </c>
      <c r="AE48" s="191" t="s">
        <v>624</v>
      </c>
      <c r="AF48" s="191" t="s">
        <v>624</v>
      </c>
      <c r="AG48" s="191" t="s">
        <v>624</v>
      </c>
      <c r="AH48" s="183" t="s">
        <v>624</v>
      </c>
      <c r="AI48" s="183" t="s">
        <v>624</v>
      </c>
      <c r="AJ48" s="183" t="s">
        <v>624</v>
      </c>
      <c r="AK48" s="183" t="s">
        <v>624</v>
      </c>
      <c r="AL48" s="183" t="s">
        <v>624</v>
      </c>
      <c r="AM48" s="183" t="s">
        <v>624</v>
      </c>
      <c r="AN48" s="183" t="s">
        <v>624</v>
      </c>
      <c r="AO48" s="183" t="s">
        <v>624</v>
      </c>
      <c r="AP48" s="183" t="s">
        <v>624</v>
      </c>
      <c r="AQ48" s="183" t="s">
        <v>624</v>
      </c>
      <c r="AR48" s="183" t="s">
        <v>624</v>
      </c>
      <c r="AS48" s="183" t="s">
        <v>624</v>
      </c>
      <c r="AT48" s="183" t="s">
        <v>624</v>
      </c>
      <c r="AU48" s="183" t="s">
        <v>624</v>
      </c>
      <c r="AV48" s="183" t="s">
        <v>624</v>
      </c>
    </row>
    <row r="49" spans="1:53" s="19" customFormat="1" ht="18.95" customHeight="1" x14ac:dyDescent="0.15">
      <c r="A49" s="748"/>
      <c r="B49" s="4" t="s">
        <v>170</v>
      </c>
      <c r="C49" s="25" t="s">
        <v>50</v>
      </c>
      <c r="D49" s="25" t="s">
        <v>51</v>
      </c>
      <c r="E49" s="184" t="s">
        <v>163</v>
      </c>
      <c r="F49" s="25" t="s">
        <v>164</v>
      </c>
      <c r="G49" s="184" t="s">
        <v>139</v>
      </c>
      <c r="H49" s="25" t="s">
        <v>140</v>
      </c>
      <c r="I49" s="25" t="s">
        <v>141</v>
      </c>
      <c r="J49" s="25" t="s">
        <v>142</v>
      </c>
      <c r="K49" s="22" t="s">
        <v>727</v>
      </c>
      <c r="L49" s="29" t="s">
        <v>728</v>
      </c>
      <c r="M49" s="29" t="s">
        <v>729</v>
      </c>
      <c r="N49" s="191" t="s">
        <v>624</v>
      </c>
      <c r="O49" s="191" t="s">
        <v>624</v>
      </c>
      <c r="P49" s="191" t="s">
        <v>624</v>
      </c>
      <c r="Q49" s="191" t="s">
        <v>624</v>
      </c>
      <c r="R49" s="191" t="s">
        <v>624</v>
      </c>
      <c r="S49" s="191" t="s">
        <v>624</v>
      </c>
      <c r="T49" s="191" t="s">
        <v>624</v>
      </c>
      <c r="U49" s="191" t="s">
        <v>624</v>
      </c>
      <c r="V49" s="191" t="s">
        <v>624</v>
      </c>
      <c r="W49" s="191" t="s">
        <v>624</v>
      </c>
      <c r="X49" s="191" t="s">
        <v>624</v>
      </c>
      <c r="Y49" s="191" t="s">
        <v>624</v>
      </c>
      <c r="Z49" s="191" t="s">
        <v>624</v>
      </c>
      <c r="AA49" s="191" t="s">
        <v>624</v>
      </c>
      <c r="AB49" s="191" t="s">
        <v>624</v>
      </c>
      <c r="AC49" s="191" t="s">
        <v>624</v>
      </c>
      <c r="AD49" s="191" t="s">
        <v>624</v>
      </c>
      <c r="AE49" s="191" t="s">
        <v>624</v>
      </c>
      <c r="AF49" s="191" t="s">
        <v>624</v>
      </c>
      <c r="AG49" s="191" t="s">
        <v>624</v>
      </c>
      <c r="AH49" s="183" t="s">
        <v>624</v>
      </c>
      <c r="AI49" s="183" t="s">
        <v>624</v>
      </c>
      <c r="AJ49" s="183" t="s">
        <v>624</v>
      </c>
      <c r="AK49" s="183" t="s">
        <v>624</v>
      </c>
      <c r="AL49" s="183" t="s">
        <v>624</v>
      </c>
      <c r="AM49" s="183" t="s">
        <v>624</v>
      </c>
      <c r="AN49" s="183" t="s">
        <v>624</v>
      </c>
      <c r="AO49" s="183" t="s">
        <v>624</v>
      </c>
      <c r="AP49" s="183" t="s">
        <v>624</v>
      </c>
      <c r="AQ49" s="183" t="s">
        <v>624</v>
      </c>
      <c r="AR49" s="183" t="s">
        <v>624</v>
      </c>
      <c r="AS49" s="183" t="s">
        <v>624</v>
      </c>
      <c r="AT49" s="183" t="s">
        <v>624</v>
      </c>
      <c r="AU49" s="183" t="s">
        <v>624</v>
      </c>
      <c r="AV49" s="183" t="s">
        <v>624</v>
      </c>
    </row>
    <row r="50" spans="1:53" s="19" customFormat="1" ht="18.95" customHeight="1" x14ac:dyDescent="0.15">
      <c r="A50" s="748"/>
      <c r="B50" s="4" t="s">
        <v>103</v>
      </c>
      <c r="C50" s="25" t="s">
        <v>61</v>
      </c>
      <c r="D50" s="25" t="s">
        <v>62</v>
      </c>
      <c r="E50" s="185" t="s">
        <v>130</v>
      </c>
      <c r="F50" s="25" t="s">
        <v>63</v>
      </c>
      <c r="G50" s="185" t="s">
        <v>136</v>
      </c>
      <c r="H50" s="25" t="s">
        <v>657</v>
      </c>
      <c r="I50" s="25" t="s">
        <v>658</v>
      </c>
      <c r="J50" s="25" t="s">
        <v>659</v>
      </c>
      <c r="K50" s="25" t="s">
        <v>660</v>
      </c>
      <c r="L50" s="25" t="s">
        <v>661</v>
      </c>
      <c r="M50" s="191" t="s">
        <v>624</v>
      </c>
      <c r="N50" s="191" t="s">
        <v>624</v>
      </c>
      <c r="O50" s="191" t="s">
        <v>624</v>
      </c>
      <c r="P50" s="191" t="s">
        <v>624</v>
      </c>
      <c r="Q50" s="191" t="s">
        <v>624</v>
      </c>
      <c r="R50" s="191" t="s">
        <v>624</v>
      </c>
      <c r="S50" s="191" t="s">
        <v>624</v>
      </c>
      <c r="T50" s="191" t="s">
        <v>624</v>
      </c>
      <c r="U50" s="191" t="s">
        <v>624</v>
      </c>
      <c r="V50" s="191" t="s">
        <v>624</v>
      </c>
      <c r="W50" s="191" t="s">
        <v>624</v>
      </c>
      <c r="X50" s="191" t="s">
        <v>624</v>
      </c>
      <c r="Y50" s="191" t="s">
        <v>624</v>
      </c>
      <c r="Z50" s="191" t="s">
        <v>624</v>
      </c>
      <c r="AA50" s="191" t="s">
        <v>624</v>
      </c>
      <c r="AB50" s="191" t="s">
        <v>624</v>
      </c>
      <c r="AC50" s="191" t="s">
        <v>624</v>
      </c>
      <c r="AD50" s="191" t="s">
        <v>624</v>
      </c>
      <c r="AE50" s="191" t="s">
        <v>624</v>
      </c>
      <c r="AF50" s="191" t="s">
        <v>624</v>
      </c>
      <c r="AG50" s="191" t="s">
        <v>624</v>
      </c>
      <c r="AH50" s="183" t="s">
        <v>624</v>
      </c>
      <c r="AI50" s="183" t="s">
        <v>624</v>
      </c>
      <c r="AJ50" s="183" t="s">
        <v>624</v>
      </c>
      <c r="AK50" s="183" t="s">
        <v>624</v>
      </c>
      <c r="AL50" s="183" t="s">
        <v>624</v>
      </c>
      <c r="AM50" s="183" t="s">
        <v>624</v>
      </c>
      <c r="AN50" s="183" t="s">
        <v>624</v>
      </c>
      <c r="AO50" s="183" t="s">
        <v>624</v>
      </c>
      <c r="AP50" s="183" t="s">
        <v>624</v>
      </c>
      <c r="AQ50" s="183" t="s">
        <v>624</v>
      </c>
      <c r="AR50" s="183" t="s">
        <v>624</v>
      </c>
      <c r="AS50" s="183" t="s">
        <v>624</v>
      </c>
      <c r="AT50" s="183" t="s">
        <v>624</v>
      </c>
      <c r="AU50" s="183" t="s">
        <v>624</v>
      </c>
      <c r="AV50" s="183" t="s">
        <v>624</v>
      </c>
    </row>
    <row r="51" spans="1:53" s="19" customFormat="1" ht="18.95" customHeight="1" x14ac:dyDescent="0.15">
      <c r="A51" s="748"/>
      <c r="B51" s="4" t="s">
        <v>230</v>
      </c>
      <c r="C51" s="25" t="s">
        <v>228</v>
      </c>
      <c r="D51" s="186" t="s">
        <v>624</v>
      </c>
      <c r="E51" s="186" t="s">
        <v>624</v>
      </c>
      <c r="F51" s="186" t="s">
        <v>624</v>
      </c>
      <c r="G51" s="186" t="s">
        <v>624</v>
      </c>
      <c r="H51" s="186" t="s">
        <v>624</v>
      </c>
      <c r="I51" s="186" t="s">
        <v>624</v>
      </c>
      <c r="J51" s="186" t="s">
        <v>624</v>
      </c>
      <c r="K51" s="186" t="s">
        <v>624</v>
      </c>
      <c r="L51" s="186" t="s">
        <v>624</v>
      </c>
      <c r="M51" s="191" t="s">
        <v>624</v>
      </c>
      <c r="N51" s="191" t="s">
        <v>624</v>
      </c>
      <c r="O51" s="191" t="s">
        <v>624</v>
      </c>
      <c r="P51" s="191" t="s">
        <v>624</v>
      </c>
      <c r="Q51" s="191" t="s">
        <v>624</v>
      </c>
      <c r="R51" s="191" t="s">
        <v>624</v>
      </c>
      <c r="S51" s="191" t="s">
        <v>624</v>
      </c>
      <c r="T51" s="191" t="s">
        <v>624</v>
      </c>
      <c r="U51" s="191" t="s">
        <v>624</v>
      </c>
      <c r="V51" s="191" t="s">
        <v>624</v>
      </c>
      <c r="W51" s="191" t="s">
        <v>624</v>
      </c>
      <c r="X51" s="191" t="s">
        <v>624</v>
      </c>
      <c r="Y51" s="191" t="s">
        <v>624</v>
      </c>
      <c r="Z51" s="191" t="s">
        <v>624</v>
      </c>
      <c r="AA51" s="191" t="s">
        <v>624</v>
      </c>
      <c r="AB51" s="191" t="s">
        <v>624</v>
      </c>
      <c r="AC51" s="191" t="s">
        <v>624</v>
      </c>
      <c r="AD51" s="191" t="s">
        <v>624</v>
      </c>
      <c r="AE51" s="191" t="s">
        <v>624</v>
      </c>
      <c r="AF51" s="191" t="s">
        <v>624</v>
      </c>
      <c r="AG51" s="191" t="s">
        <v>624</v>
      </c>
      <c r="AH51" s="183" t="s">
        <v>624</v>
      </c>
      <c r="AI51" s="183" t="s">
        <v>624</v>
      </c>
      <c r="AJ51" s="183" t="s">
        <v>624</v>
      </c>
      <c r="AK51" s="183" t="s">
        <v>624</v>
      </c>
      <c r="AL51" s="183" t="s">
        <v>624</v>
      </c>
      <c r="AM51" s="183" t="s">
        <v>624</v>
      </c>
      <c r="AN51" s="183" t="s">
        <v>624</v>
      </c>
      <c r="AO51" s="183" t="s">
        <v>624</v>
      </c>
      <c r="AP51" s="183" t="s">
        <v>624</v>
      </c>
      <c r="AQ51" s="183" t="s">
        <v>624</v>
      </c>
      <c r="AR51" s="183" t="s">
        <v>624</v>
      </c>
      <c r="AS51" s="183" t="s">
        <v>624</v>
      </c>
      <c r="AT51" s="183" t="s">
        <v>624</v>
      </c>
      <c r="AU51" s="183" t="s">
        <v>624</v>
      </c>
      <c r="AV51" s="183" t="s">
        <v>624</v>
      </c>
    </row>
    <row r="52" spans="1:53" s="19" customFormat="1" ht="18.95" customHeight="1" x14ac:dyDescent="0.15">
      <c r="A52" s="748"/>
      <c r="B52" s="4" t="s">
        <v>188</v>
      </c>
      <c r="C52" s="8" t="s">
        <v>221</v>
      </c>
      <c r="D52" s="8" t="s">
        <v>222</v>
      </c>
      <c r="E52" s="8" t="s">
        <v>223</v>
      </c>
      <c r="F52" s="8" t="s">
        <v>224</v>
      </c>
      <c r="G52" s="8" t="s">
        <v>225</v>
      </c>
      <c r="H52" s="185" t="s">
        <v>652</v>
      </c>
      <c r="I52" s="185" t="s">
        <v>652</v>
      </c>
      <c r="J52" s="185" t="s">
        <v>652</v>
      </c>
      <c r="K52" s="185" t="s">
        <v>652</v>
      </c>
      <c r="L52" s="185" t="s">
        <v>652</v>
      </c>
      <c r="M52" s="191" t="s">
        <v>652</v>
      </c>
      <c r="N52" s="191" t="s">
        <v>652</v>
      </c>
      <c r="O52" s="191" t="s">
        <v>652</v>
      </c>
      <c r="P52" s="191" t="s">
        <v>652</v>
      </c>
      <c r="Q52" s="191" t="s">
        <v>652</v>
      </c>
      <c r="R52" s="191" t="s">
        <v>652</v>
      </c>
      <c r="S52" s="191" t="s">
        <v>652</v>
      </c>
      <c r="T52" s="191" t="s">
        <v>652</v>
      </c>
      <c r="U52" s="191" t="s">
        <v>652</v>
      </c>
      <c r="V52" s="191" t="s">
        <v>652</v>
      </c>
      <c r="W52" s="191" t="s">
        <v>652</v>
      </c>
      <c r="X52" s="191" t="s">
        <v>652</v>
      </c>
      <c r="Y52" s="191" t="s">
        <v>652</v>
      </c>
      <c r="Z52" s="191" t="s">
        <v>652</v>
      </c>
      <c r="AA52" s="191" t="s">
        <v>652</v>
      </c>
      <c r="AB52" s="191" t="s">
        <v>652</v>
      </c>
      <c r="AC52" s="191" t="s">
        <v>652</v>
      </c>
      <c r="AD52" s="191" t="s">
        <v>652</v>
      </c>
      <c r="AE52" s="191" t="s">
        <v>652</v>
      </c>
      <c r="AF52" s="191" t="s">
        <v>652</v>
      </c>
      <c r="AG52" s="191" t="s">
        <v>652</v>
      </c>
      <c r="AH52" s="183" t="s">
        <v>652</v>
      </c>
      <c r="AI52" s="183" t="s">
        <v>652</v>
      </c>
      <c r="AJ52" s="183" t="s">
        <v>652</v>
      </c>
      <c r="AK52" s="183" t="s">
        <v>652</v>
      </c>
      <c r="AL52" s="183" t="s">
        <v>652</v>
      </c>
      <c r="AM52" s="183" t="s">
        <v>652</v>
      </c>
      <c r="AN52" s="183" t="s">
        <v>652</v>
      </c>
      <c r="AO52" s="183" t="s">
        <v>652</v>
      </c>
      <c r="AP52" s="183" t="s">
        <v>652</v>
      </c>
      <c r="AQ52" s="183" t="s">
        <v>652</v>
      </c>
      <c r="AR52" s="183" t="s">
        <v>652</v>
      </c>
      <c r="AS52" s="183" t="s">
        <v>652</v>
      </c>
      <c r="AT52" s="183" t="s">
        <v>652</v>
      </c>
      <c r="AU52" s="183" t="s">
        <v>652</v>
      </c>
      <c r="AV52" s="183" t="s">
        <v>652</v>
      </c>
    </row>
    <row r="53" spans="1:53" s="19" customFormat="1" ht="18.95" customHeight="1" x14ac:dyDescent="0.15">
      <c r="A53" s="748"/>
      <c r="B53" s="4" t="s">
        <v>173</v>
      </c>
      <c r="C53" s="8" t="s">
        <v>172</v>
      </c>
      <c r="D53" s="8" t="s">
        <v>174</v>
      </c>
      <c r="E53" s="185" t="s">
        <v>963</v>
      </c>
      <c r="F53" s="185" t="s">
        <v>519</v>
      </c>
      <c r="G53" s="185" t="s">
        <v>964</v>
      </c>
      <c r="H53" s="185" t="s">
        <v>652</v>
      </c>
      <c r="I53" s="185" t="s">
        <v>652</v>
      </c>
      <c r="J53" s="185" t="s">
        <v>652</v>
      </c>
      <c r="K53" s="185" t="s">
        <v>652</v>
      </c>
      <c r="L53" s="185" t="s">
        <v>652</v>
      </c>
      <c r="M53" s="191" t="s">
        <v>652</v>
      </c>
      <c r="N53" s="191" t="s">
        <v>652</v>
      </c>
      <c r="O53" s="191" t="s">
        <v>652</v>
      </c>
      <c r="P53" s="191" t="s">
        <v>652</v>
      </c>
      <c r="Q53" s="191" t="s">
        <v>652</v>
      </c>
      <c r="R53" s="191" t="s">
        <v>652</v>
      </c>
      <c r="S53" s="191" t="s">
        <v>652</v>
      </c>
      <c r="T53" s="191" t="s">
        <v>652</v>
      </c>
      <c r="U53" s="191" t="s">
        <v>652</v>
      </c>
      <c r="V53" s="191" t="s">
        <v>652</v>
      </c>
      <c r="W53" s="191" t="s">
        <v>652</v>
      </c>
      <c r="X53" s="191" t="s">
        <v>652</v>
      </c>
      <c r="Y53" s="191" t="s">
        <v>652</v>
      </c>
      <c r="Z53" s="191" t="s">
        <v>652</v>
      </c>
      <c r="AA53" s="191" t="s">
        <v>652</v>
      </c>
      <c r="AB53" s="191" t="s">
        <v>652</v>
      </c>
      <c r="AC53" s="191" t="s">
        <v>652</v>
      </c>
      <c r="AD53" s="191" t="s">
        <v>652</v>
      </c>
      <c r="AE53" s="191" t="s">
        <v>652</v>
      </c>
      <c r="AF53" s="191" t="s">
        <v>652</v>
      </c>
      <c r="AG53" s="191" t="s">
        <v>652</v>
      </c>
      <c r="AH53" s="183" t="s">
        <v>652</v>
      </c>
      <c r="AI53" s="183" t="s">
        <v>652</v>
      </c>
      <c r="AJ53" s="183" t="s">
        <v>652</v>
      </c>
      <c r="AK53" s="183" t="s">
        <v>652</v>
      </c>
      <c r="AL53" s="183" t="s">
        <v>652</v>
      </c>
      <c r="AM53" s="183" t="s">
        <v>652</v>
      </c>
      <c r="AN53" s="183" t="s">
        <v>652</v>
      </c>
      <c r="AO53" s="183" t="s">
        <v>652</v>
      </c>
      <c r="AP53" s="183" t="s">
        <v>652</v>
      </c>
      <c r="AQ53" s="183" t="s">
        <v>652</v>
      </c>
      <c r="AR53" s="183" t="s">
        <v>652</v>
      </c>
      <c r="AS53" s="183" t="s">
        <v>652</v>
      </c>
      <c r="AT53" s="183" t="s">
        <v>652</v>
      </c>
      <c r="AU53" s="183" t="s">
        <v>652</v>
      </c>
      <c r="AV53" s="183" t="s">
        <v>652</v>
      </c>
    </row>
    <row r="54" spans="1:53" s="19" customFormat="1" ht="18.95" customHeight="1" x14ac:dyDescent="0.15">
      <c r="A54" s="748"/>
      <c r="B54" s="3" t="s">
        <v>104</v>
      </c>
      <c r="C54" s="193">
        <v>2473496</v>
      </c>
      <c r="D54" s="29">
        <v>2545701</v>
      </c>
      <c r="E54" s="29">
        <v>2545703</v>
      </c>
      <c r="F54" s="191" t="s">
        <v>624</v>
      </c>
      <c r="G54" s="191" t="s">
        <v>624</v>
      </c>
      <c r="H54" s="191" t="s">
        <v>624</v>
      </c>
      <c r="I54" s="191" t="s">
        <v>624</v>
      </c>
      <c r="J54" s="191" t="s">
        <v>624</v>
      </c>
      <c r="K54" s="191" t="s">
        <v>624</v>
      </c>
      <c r="L54" s="191" t="s">
        <v>624</v>
      </c>
      <c r="M54" s="191" t="s">
        <v>624</v>
      </c>
      <c r="N54" s="191" t="s">
        <v>624</v>
      </c>
      <c r="O54" s="191" t="s">
        <v>624</v>
      </c>
      <c r="P54" s="191" t="s">
        <v>624</v>
      </c>
      <c r="Q54" s="191" t="s">
        <v>624</v>
      </c>
      <c r="R54" s="191" t="s">
        <v>624</v>
      </c>
      <c r="S54" s="191" t="s">
        <v>624</v>
      </c>
      <c r="T54" s="191" t="s">
        <v>624</v>
      </c>
      <c r="U54" s="191" t="s">
        <v>624</v>
      </c>
      <c r="V54" s="191" t="s">
        <v>624</v>
      </c>
      <c r="W54" s="191" t="s">
        <v>624</v>
      </c>
      <c r="X54" s="191" t="s">
        <v>624</v>
      </c>
      <c r="Y54" s="191" t="s">
        <v>624</v>
      </c>
      <c r="Z54" s="191" t="s">
        <v>624</v>
      </c>
      <c r="AA54" s="191" t="s">
        <v>624</v>
      </c>
      <c r="AB54" s="191" t="s">
        <v>624</v>
      </c>
      <c r="AC54" s="191" t="s">
        <v>624</v>
      </c>
      <c r="AD54" s="191" t="s">
        <v>624</v>
      </c>
      <c r="AE54" s="191" t="s">
        <v>624</v>
      </c>
      <c r="AF54" s="191" t="s">
        <v>624</v>
      </c>
      <c r="AG54" s="191" t="s">
        <v>624</v>
      </c>
      <c r="AH54" s="183" t="s">
        <v>624</v>
      </c>
      <c r="AI54" s="183" t="s">
        <v>624</v>
      </c>
      <c r="AJ54" s="183" t="s">
        <v>624</v>
      </c>
      <c r="AK54" s="183" t="s">
        <v>624</v>
      </c>
      <c r="AL54" s="183" t="s">
        <v>624</v>
      </c>
      <c r="AM54" s="183" t="s">
        <v>624</v>
      </c>
      <c r="AN54" s="183" t="s">
        <v>624</v>
      </c>
      <c r="AO54" s="183" t="s">
        <v>624</v>
      </c>
      <c r="AP54" s="183" t="s">
        <v>624</v>
      </c>
      <c r="AQ54" s="183" t="s">
        <v>624</v>
      </c>
      <c r="AR54" s="183" t="s">
        <v>624</v>
      </c>
      <c r="AS54" s="183" t="s">
        <v>624</v>
      </c>
      <c r="AT54" s="183" t="s">
        <v>624</v>
      </c>
      <c r="AU54" s="183" t="s">
        <v>624</v>
      </c>
      <c r="AV54" s="183" t="s">
        <v>624</v>
      </c>
    </row>
    <row r="55" spans="1:53" s="19" customFormat="1" ht="18.95" customHeight="1" x14ac:dyDescent="0.15">
      <c r="A55" s="748"/>
      <c r="B55" s="6" t="s">
        <v>1112</v>
      </c>
      <c r="C55" s="516" t="s">
        <v>1113</v>
      </c>
      <c r="D55" s="191" t="s">
        <v>652</v>
      </c>
      <c r="E55" s="191" t="s">
        <v>652</v>
      </c>
      <c r="F55" s="191" t="s">
        <v>652</v>
      </c>
      <c r="G55" s="191" t="s">
        <v>652</v>
      </c>
      <c r="H55" s="191" t="s">
        <v>652</v>
      </c>
      <c r="I55" s="191" t="s">
        <v>652</v>
      </c>
      <c r="J55" s="191" t="s">
        <v>652</v>
      </c>
      <c r="K55" s="191" t="s">
        <v>652</v>
      </c>
      <c r="L55" s="191" t="s">
        <v>652</v>
      </c>
      <c r="M55" s="191" t="s">
        <v>652</v>
      </c>
      <c r="N55" s="191" t="s">
        <v>652</v>
      </c>
      <c r="O55" s="191" t="s">
        <v>652</v>
      </c>
      <c r="P55" s="191" t="s">
        <v>652</v>
      </c>
      <c r="Q55" s="191" t="s">
        <v>652</v>
      </c>
      <c r="R55" s="191" t="s">
        <v>652</v>
      </c>
      <c r="S55" s="191" t="s">
        <v>652</v>
      </c>
      <c r="T55" s="191" t="s">
        <v>652</v>
      </c>
      <c r="U55" s="191" t="s">
        <v>652</v>
      </c>
      <c r="V55" s="191" t="s">
        <v>652</v>
      </c>
      <c r="W55" s="191" t="s">
        <v>652</v>
      </c>
      <c r="X55" s="191" t="s">
        <v>652</v>
      </c>
      <c r="Y55" s="191" t="s">
        <v>652</v>
      </c>
      <c r="Z55" s="191" t="s">
        <v>652</v>
      </c>
      <c r="AA55" s="191" t="s">
        <v>652</v>
      </c>
      <c r="AB55" s="191" t="s">
        <v>652</v>
      </c>
      <c r="AC55" s="191" t="s">
        <v>652</v>
      </c>
      <c r="AD55" s="191" t="s">
        <v>652</v>
      </c>
      <c r="AE55" s="191" t="s">
        <v>652</v>
      </c>
      <c r="AF55" s="191" t="s">
        <v>652</v>
      </c>
      <c r="AG55" s="191" t="s">
        <v>652</v>
      </c>
      <c r="AH55" s="191" t="s">
        <v>652</v>
      </c>
      <c r="AI55" s="191" t="s">
        <v>652</v>
      </c>
      <c r="AJ55" s="191" t="s">
        <v>652</v>
      </c>
      <c r="AK55" s="191" t="s">
        <v>652</v>
      </c>
      <c r="AL55" s="191" t="s">
        <v>652</v>
      </c>
      <c r="AM55" s="191" t="s">
        <v>652</v>
      </c>
      <c r="AN55" s="191" t="s">
        <v>652</v>
      </c>
      <c r="AO55" s="191" t="s">
        <v>652</v>
      </c>
      <c r="AP55" s="191" t="s">
        <v>652</v>
      </c>
      <c r="AQ55" s="191" t="s">
        <v>652</v>
      </c>
      <c r="AR55" s="191" t="s">
        <v>652</v>
      </c>
      <c r="AS55" s="191" t="s">
        <v>652</v>
      </c>
      <c r="AT55" s="191" t="s">
        <v>652</v>
      </c>
      <c r="AU55" s="191" t="s">
        <v>652</v>
      </c>
      <c r="AV55" s="191" t="s">
        <v>1114</v>
      </c>
    </row>
    <row r="56" spans="1:53" s="19" customFormat="1" ht="18.95" customHeight="1" x14ac:dyDescent="0.15">
      <c r="A56" s="748"/>
      <c r="B56" s="6" t="s">
        <v>219</v>
      </c>
      <c r="C56" s="29" t="s">
        <v>203</v>
      </c>
      <c r="D56" s="29" t="s">
        <v>220</v>
      </c>
      <c r="E56" s="191" t="s">
        <v>652</v>
      </c>
      <c r="F56" s="191" t="s">
        <v>652</v>
      </c>
      <c r="G56" s="191" t="s">
        <v>652</v>
      </c>
      <c r="H56" s="191" t="s">
        <v>652</v>
      </c>
      <c r="I56" s="191" t="s">
        <v>652</v>
      </c>
      <c r="J56" s="191" t="s">
        <v>652</v>
      </c>
      <c r="K56" s="191" t="s">
        <v>652</v>
      </c>
      <c r="L56" s="191" t="s">
        <v>652</v>
      </c>
      <c r="M56" s="191" t="s">
        <v>652</v>
      </c>
      <c r="N56" s="191" t="s">
        <v>652</v>
      </c>
      <c r="O56" s="191" t="s">
        <v>652</v>
      </c>
      <c r="P56" s="191" t="s">
        <v>652</v>
      </c>
      <c r="Q56" s="191" t="s">
        <v>652</v>
      </c>
      <c r="R56" s="191" t="s">
        <v>652</v>
      </c>
      <c r="S56" s="191" t="s">
        <v>652</v>
      </c>
      <c r="T56" s="191" t="s">
        <v>652</v>
      </c>
      <c r="U56" s="191" t="s">
        <v>652</v>
      </c>
      <c r="V56" s="191" t="s">
        <v>652</v>
      </c>
      <c r="W56" s="191" t="s">
        <v>652</v>
      </c>
      <c r="X56" s="191" t="s">
        <v>652</v>
      </c>
      <c r="Y56" s="191" t="s">
        <v>652</v>
      </c>
      <c r="Z56" s="191" t="s">
        <v>652</v>
      </c>
      <c r="AA56" s="191" t="s">
        <v>652</v>
      </c>
      <c r="AB56" s="191" t="s">
        <v>652</v>
      </c>
      <c r="AC56" s="191" t="s">
        <v>652</v>
      </c>
      <c r="AD56" s="191" t="s">
        <v>652</v>
      </c>
      <c r="AE56" s="191" t="s">
        <v>652</v>
      </c>
      <c r="AF56" s="191" t="s">
        <v>652</v>
      </c>
      <c r="AG56" s="191" t="s">
        <v>652</v>
      </c>
      <c r="AH56" s="183" t="s">
        <v>652</v>
      </c>
      <c r="AI56" s="183" t="s">
        <v>652</v>
      </c>
      <c r="AJ56" s="183" t="s">
        <v>652</v>
      </c>
      <c r="AK56" s="183" t="s">
        <v>652</v>
      </c>
      <c r="AL56" s="183" t="s">
        <v>652</v>
      </c>
      <c r="AM56" s="183" t="s">
        <v>652</v>
      </c>
      <c r="AN56" s="183" t="s">
        <v>652</v>
      </c>
      <c r="AO56" s="183" t="s">
        <v>652</v>
      </c>
      <c r="AP56" s="183" t="s">
        <v>652</v>
      </c>
      <c r="AQ56" s="183" t="s">
        <v>652</v>
      </c>
      <c r="AR56" s="183" t="s">
        <v>652</v>
      </c>
      <c r="AS56" s="183" t="s">
        <v>652</v>
      </c>
      <c r="AT56" s="183" t="s">
        <v>652</v>
      </c>
      <c r="AU56" s="183" t="s">
        <v>652</v>
      </c>
      <c r="AV56" s="183" t="s">
        <v>652</v>
      </c>
    </row>
    <row r="57" spans="1:53" s="19" customFormat="1" ht="18.95" customHeight="1" x14ac:dyDescent="0.15">
      <c r="A57" s="748"/>
      <c r="B57" s="4" t="s">
        <v>105</v>
      </c>
      <c r="C57" s="25" t="s">
        <v>668</v>
      </c>
      <c r="D57" s="25" t="s">
        <v>669</v>
      </c>
      <c r="E57" s="25" t="s">
        <v>670</v>
      </c>
      <c r="F57" s="25" t="s">
        <v>671</v>
      </c>
      <c r="G57" s="25" t="s">
        <v>672</v>
      </c>
      <c r="H57" s="25" t="s">
        <v>673</v>
      </c>
      <c r="I57" s="25" t="s">
        <v>674</v>
      </c>
      <c r="J57" s="25" t="s">
        <v>675</v>
      </c>
      <c r="K57" s="25" t="s">
        <v>19</v>
      </c>
      <c r="L57" s="25" t="s">
        <v>20</v>
      </c>
      <c r="M57" s="191" t="s">
        <v>114</v>
      </c>
      <c r="N57" s="191" t="s">
        <v>115</v>
      </c>
      <c r="O57" s="191" t="s">
        <v>116</v>
      </c>
      <c r="P57" s="191" t="s">
        <v>117</v>
      </c>
      <c r="Q57" s="191" t="s">
        <v>118</v>
      </c>
      <c r="R57" s="191" t="s">
        <v>119</v>
      </c>
      <c r="S57" s="191" t="s">
        <v>624</v>
      </c>
      <c r="T57" s="191" t="s">
        <v>624</v>
      </c>
      <c r="U57" s="191" t="s">
        <v>624</v>
      </c>
      <c r="V57" s="191" t="s">
        <v>624</v>
      </c>
      <c r="W57" s="191" t="s">
        <v>624</v>
      </c>
      <c r="X57" s="191" t="s">
        <v>624</v>
      </c>
      <c r="Y57" s="191" t="s">
        <v>624</v>
      </c>
      <c r="Z57" s="191" t="s">
        <v>624</v>
      </c>
      <c r="AA57" s="191" t="s">
        <v>624</v>
      </c>
      <c r="AB57" s="191" t="s">
        <v>624</v>
      </c>
      <c r="AC57" s="191" t="s">
        <v>624</v>
      </c>
      <c r="AD57" s="191" t="s">
        <v>624</v>
      </c>
      <c r="AE57" s="191" t="s">
        <v>624</v>
      </c>
      <c r="AF57" s="191" t="s">
        <v>624</v>
      </c>
      <c r="AG57" s="191" t="s">
        <v>624</v>
      </c>
      <c r="AH57" s="183" t="s">
        <v>624</v>
      </c>
      <c r="AI57" s="183" t="s">
        <v>624</v>
      </c>
      <c r="AJ57" s="183" t="s">
        <v>624</v>
      </c>
      <c r="AK57" s="183" t="s">
        <v>624</v>
      </c>
      <c r="AL57" s="183" t="s">
        <v>624</v>
      </c>
      <c r="AM57" s="183" t="s">
        <v>624</v>
      </c>
      <c r="AN57" s="183" t="s">
        <v>624</v>
      </c>
      <c r="AO57" s="183" t="s">
        <v>624</v>
      </c>
      <c r="AP57" s="183" t="s">
        <v>624</v>
      </c>
      <c r="AQ57" s="183" t="s">
        <v>624</v>
      </c>
      <c r="AR57" s="183" t="s">
        <v>624</v>
      </c>
      <c r="AS57" s="183" t="s">
        <v>624</v>
      </c>
      <c r="AT57" s="183" t="s">
        <v>624</v>
      </c>
      <c r="AU57" s="183" t="s">
        <v>624</v>
      </c>
      <c r="AV57" s="183" t="s">
        <v>624</v>
      </c>
    </row>
    <row r="58" spans="1:53" s="19" customFormat="1" ht="18.95" customHeight="1" x14ac:dyDescent="0.15">
      <c r="A58" s="748"/>
      <c r="B58" s="4" t="s">
        <v>106</v>
      </c>
      <c r="C58" s="8" t="s">
        <v>201</v>
      </c>
      <c r="D58" s="8" t="s">
        <v>1034</v>
      </c>
      <c r="E58" s="25" t="s">
        <v>31</v>
      </c>
      <c r="F58" s="25" t="s">
        <v>74</v>
      </c>
      <c r="G58" s="402" t="s">
        <v>1031</v>
      </c>
      <c r="H58" s="402" t="s">
        <v>120</v>
      </c>
      <c r="I58" s="403" t="s">
        <v>75</v>
      </c>
      <c r="J58" s="403" t="s">
        <v>76</v>
      </c>
      <c r="K58" s="403" t="s">
        <v>77</v>
      </c>
      <c r="L58" s="403" t="s">
        <v>78</v>
      </c>
      <c r="M58" s="403" t="s">
        <v>79</v>
      </c>
      <c r="N58" s="403" t="s">
        <v>80</v>
      </c>
      <c r="O58" s="24" t="s">
        <v>81</v>
      </c>
      <c r="P58" s="8" t="s">
        <v>200</v>
      </c>
      <c r="Q58" s="191" t="s">
        <v>624</v>
      </c>
      <c r="R58" s="191" t="s">
        <v>624</v>
      </c>
      <c r="S58" s="191" t="s">
        <v>624</v>
      </c>
      <c r="T58" s="191" t="s">
        <v>624</v>
      </c>
      <c r="U58" s="191" t="s">
        <v>624</v>
      </c>
      <c r="V58" s="191" t="s">
        <v>624</v>
      </c>
      <c r="W58" s="191" t="s">
        <v>624</v>
      </c>
      <c r="X58" s="191" t="s">
        <v>624</v>
      </c>
      <c r="Y58" s="191" t="s">
        <v>624</v>
      </c>
      <c r="Z58" s="191" t="s">
        <v>624</v>
      </c>
      <c r="AA58" s="191" t="s">
        <v>624</v>
      </c>
      <c r="AB58" s="191" t="s">
        <v>624</v>
      </c>
      <c r="AC58" s="191" t="s">
        <v>624</v>
      </c>
      <c r="AD58" s="191" t="s">
        <v>624</v>
      </c>
      <c r="AE58" s="191" t="s">
        <v>624</v>
      </c>
      <c r="AF58" s="191" t="s">
        <v>624</v>
      </c>
      <c r="AG58" s="191" t="s">
        <v>624</v>
      </c>
      <c r="AH58" s="191" t="s">
        <v>624</v>
      </c>
      <c r="AI58" s="191" t="s">
        <v>624</v>
      </c>
      <c r="AJ58" s="183" t="s">
        <v>624</v>
      </c>
      <c r="AK58" s="183" t="s">
        <v>624</v>
      </c>
      <c r="AL58" s="183" t="s">
        <v>624</v>
      </c>
      <c r="AM58" s="183" t="s">
        <v>624</v>
      </c>
      <c r="AN58" s="183" t="s">
        <v>624</v>
      </c>
      <c r="AO58" s="183" t="s">
        <v>624</v>
      </c>
      <c r="AP58" s="183" t="s">
        <v>624</v>
      </c>
      <c r="AQ58" s="183" t="s">
        <v>624</v>
      </c>
      <c r="AR58" s="183" t="s">
        <v>624</v>
      </c>
      <c r="AS58" s="183" t="s">
        <v>624</v>
      </c>
      <c r="AT58" s="183" t="s">
        <v>624</v>
      </c>
      <c r="AU58" s="183" t="s">
        <v>624</v>
      </c>
      <c r="AV58" s="183" t="s">
        <v>624</v>
      </c>
      <c r="AW58" s="183" t="s">
        <v>624</v>
      </c>
      <c r="AX58" s="183" t="s">
        <v>624</v>
      </c>
    </row>
    <row r="59" spans="1:53" s="19" customFormat="1" ht="18.95" customHeight="1" x14ac:dyDescent="0.15">
      <c r="A59" s="748"/>
      <c r="B59" s="4" t="s">
        <v>122</v>
      </c>
      <c r="C59" s="24" t="s">
        <v>125</v>
      </c>
      <c r="D59" s="191" t="s">
        <v>232</v>
      </c>
      <c r="E59" s="191" t="s">
        <v>624</v>
      </c>
      <c r="F59" s="191" t="s">
        <v>624</v>
      </c>
      <c r="G59" s="191" t="s">
        <v>624</v>
      </c>
      <c r="H59" s="191" t="s">
        <v>624</v>
      </c>
      <c r="I59" s="191" t="s">
        <v>624</v>
      </c>
      <c r="J59" s="191" t="s">
        <v>624</v>
      </c>
      <c r="K59" s="191" t="s">
        <v>624</v>
      </c>
      <c r="L59" s="191" t="s">
        <v>624</v>
      </c>
      <c r="M59" s="191" t="s">
        <v>624</v>
      </c>
      <c r="N59" s="191" t="s">
        <v>624</v>
      </c>
      <c r="O59" s="191" t="s">
        <v>624</v>
      </c>
      <c r="P59" s="191" t="s">
        <v>624</v>
      </c>
      <c r="Q59" s="191" t="s">
        <v>624</v>
      </c>
      <c r="R59" s="191" t="s">
        <v>624</v>
      </c>
      <c r="S59" s="191" t="s">
        <v>624</v>
      </c>
      <c r="T59" s="191" t="s">
        <v>624</v>
      </c>
      <c r="U59" s="191" t="s">
        <v>624</v>
      </c>
      <c r="V59" s="191" t="s">
        <v>624</v>
      </c>
      <c r="W59" s="191" t="s">
        <v>624</v>
      </c>
      <c r="X59" s="191" t="s">
        <v>624</v>
      </c>
      <c r="Y59" s="191" t="s">
        <v>624</v>
      </c>
      <c r="Z59" s="191" t="s">
        <v>624</v>
      </c>
      <c r="AA59" s="191" t="s">
        <v>624</v>
      </c>
      <c r="AB59" s="191" t="s">
        <v>624</v>
      </c>
      <c r="AC59" s="191" t="s">
        <v>624</v>
      </c>
      <c r="AD59" s="191" t="s">
        <v>624</v>
      </c>
      <c r="AE59" s="191" t="s">
        <v>624</v>
      </c>
      <c r="AF59" s="191" t="s">
        <v>624</v>
      </c>
      <c r="AG59" s="183" t="s">
        <v>624</v>
      </c>
      <c r="AH59" s="183" t="s">
        <v>624</v>
      </c>
      <c r="AI59" s="183" t="s">
        <v>624</v>
      </c>
      <c r="AJ59" s="183" t="s">
        <v>624</v>
      </c>
      <c r="AK59" s="183" t="s">
        <v>624</v>
      </c>
      <c r="AL59" s="183" t="s">
        <v>624</v>
      </c>
      <c r="AM59" s="183" t="s">
        <v>624</v>
      </c>
      <c r="AN59" s="183" t="s">
        <v>624</v>
      </c>
      <c r="AO59" s="183" t="s">
        <v>624</v>
      </c>
      <c r="AP59" s="183" t="s">
        <v>624</v>
      </c>
      <c r="AQ59" s="183" t="s">
        <v>624</v>
      </c>
      <c r="AR59" s="183" t="s">
        <v>624</v>
      </c>
      <c r="AS59" s="183" t="s">
        <v>624</v>
      </c>
      <c r="AT59" s="183" t="s">
        <v>624</v>
      </c>
      <c r="AU59" s="183" t="s">
        <v>624</v>
      </c>
      <c r="AV59" s="183" t="s">
        <v>624</v>
      </c>
    </row>
    <row r="60" spans="1:53" s="19" customFormat="1" ht="18.95" customHeight="1" x14ac:dyDescent="0.15">
      <c r="A60" s="748"/>
      <c r="B60" s="6" t="s">
        <v>107</v>
      </c>
      <c r="C60" s="24" t="s">
        <v>41</v>
      </c>
      <c r="D60" s="24" t="s">
        <v>143</v>
      </c>
      <c r="E60" s="191" t="s">
        <v>144</v>
      </c>
      <c r="F60" s="24" t="s">
        <v>82</v>
      </c>
      <c r="G60" s="191" t="s">
        <v>150</v>
      </c>
      <c r="H60" s="191" t="s">
        <v>149</v>
      </c>
      <c r="I60" s="191" t="s">
        <v>624</v>
      </c>
      <c r="J60" s="191" t="s">
        <v>624</v>
      </c>
      <c r="K60" s="191" t="s">
        <v>624</v>
      </c>
      <c r="L60" s="191" t="s">
        <v>624</v>
      </c>
      <c r="M60" s="191" t="s">
        <v>624</v>
      </c>
      <c r="N60" s="191" t="s">
        <v>624</v>
      </c>
      <c r="O60" s="191" t="s">
        <v>624</v>
      </c>
      <c r="P60" s="191" t="s">
        <v>624</v>
      </c>
      <c r="Q60" s="191" t="s">
        <v>624</v>
      </c>
      <c r="R60" s="191" t="s">
        <v>624</v>
      </c>
      <c r="S60" s="191" t="s">
        <v>624</v>
      </c>
      <c r="T60" s="191" t="s">
        <v>624</v>
      </c>
      <c r="U60" s="191" t="s">
        <v>624</v>
      </c>
      <c r="V60" s="191" t="s">
        <v>624</v>
      </c>
      <c r="W60" s="191" t="s">
        <v>624</v>
      </c>
      <c r="X60" s="191" t="s">
        <v>624</v>
      </c>
      <c r="Y60" s="191" t="s">
        <v>624</v>
      </c>
      <c r="Z60" s="191" t="s">
        <v>624</v>
      </c>
      <c r="AA60" s="191" t="s">
        <v>624</v>
      </c>
      <c r="AB60" s="191" t="s">
        <v>624</v>
      </c>
      <c r="AC60" s="191" t="s">
        <v>624</v>
      </c>
      <c r="AD60" s="191" t="s">
        <v>624</v>
      </c>
      <c r="AE60" s="191" t="s">
        <v>624</v>
      </c>
      <c r="AF60" s="191" t="s">
        <v>624</v>
      </c>
      <c r="AG60" s="191" t="s">
        <v>624</v>
      </c>
      <c r="AH60" s="183" t="s">
        <v>624</v>
      </c>
      <c r="AI60" s="183" t="s">
        <v>624</v>
      </c>
      <c r="AJ60" s="183" t="s">
        <v>624</v>
      </c>
      <c r="AK60" s="183" t="s">
        <v>624</v>
      </c>
      <c r="AL60" s="183" t="s">
        <v>624</v>
      </c>
      <c r="AM60" s="183" t="s">
        <v>624</v>
      </c>
      <c r="AN60" s="183" t="s">
        <v>624</v>
      </c>
      <c r="AO60" s="183" t="s">
        <v>624</v>
      </c>
      <c r="AP60" s="183" t="s">
        <v>624</v>
      </c>
      <c r="AQ60" s="183" t="s">
        <v>624</v>
      </c>
      <c r="AR60" s="183" t="s">
        <v>624</v>
      </c>
      <c r="AS60" s="183" t="s">
        <v>624</v>
      </c>
      <c r="AT60" s="183" t="s">
        <v>624</v>
      </c>
      <c r="AU60" s="183" t="s">
        <v>624</v>
      </c>
      <c r="AV60" s="183" t="s">
        <v>624</v>
      </c>
    </row>
    <row r="61" spans="1:53" s="19" customFormat="1" ht="18.95" customHeight="1" x14ac:dyDescent="0.15">
      <c r="A61" s="748"/>
      <c r="B61" s="4" t="s">
        <v>108</v>
      </c>
      <c r="C61" s="25" t="s">
        <v>44</v>
      </c>
      <c r="D61" s="25" t="s">
        <v>45</v>
      </c>
      <c r="E61" s="25" t="s">
        <v>46</v>
      </c>
      <c r="F61" s="25" t="s">
        <v>47</v>
      </c>
      <c r="G61" s="25" t="s">
        <v>48</v>
      </c>
      <c r="H61" s="25" t="s">
        <v>49</v>
      </c>
      <c r="I61" s="25" t="s">
        <v>50</v>
      </c>
      <c r="J61" s="25" t="s">
        <v>51</v>
      </c>
      <c r="K61" s="25" t="s">
        <v>52</v>
      </c>
      <c r="L61" s="25" t="s">
        <v>53</v>
      </c>
      <c r="M61" s="25" t="s">
        <v>56</v>
      </c>
      <c r="N61" s="191" t="s">
        <v>624</v>
      </c>
      <c r="O61" s="191" t="s">
        <v>624</v>
      </c>
      <c r="P61" s="191" t="s">
        <v>624</v>
      </c>
      <c r="Q61" s="191" t="s">
        <v>624</v>
      </c>
      <c r="R61" s="191" t="s">
        <v>624</v>
      </c>
      <c r="S61" s="191" t="s">
        <v>624</v>
      </c>
      <c r="T61" s="191" t="s">
        <v>624</v>
      </c>
      <c r="U61" s="191" t="s">
        <v>624</v>
      </c>
      <c r="V61" s="191" t="s">
        <v>624</v>
      </c>
      <c r="W61" s="191" t="s">
        <v>624</v>
      </c>
      <c r="X61" s="191" t="s">
        <v>624</v>
      </c>
      <c r="Y61" s="191" t="s">
        <v>624</v>
      </c>
      <c r="Z61" s="191" t="s">
        <v>624</v>
      </c>
      <c r="AA61" s="191" t="s">
        <v>624</v>
      </c>
      <c r="AB61" s="191" t="s">
        <v>624</v>
      </c>
      <c r="AC61" s="191" t="s">
        <v>624</v>
      </c>
      <c r="AD61" s="191" t="s">
        <v>624</v>
      </c>
      <c r="AE61" s="191" t="s">
        <v>624</v>
      </c>
      <c r="AF61" s="191" t="s">
        <v>624</v>
      </c>
      <c r="AG61" s="191" t="s">
        <v>624</v>
      </c>
      <c r="AH61" s="183" t="s">
        <v>624</v>
      </c>
      <c r="AI61" s="183" t="s">
        <v>624</v>
      </c>
      <c r="AJ61" s="183" t="s">
        <v>624</v>
      </c>
      <c r="AK61" s="183" t="s">
        <v>624</v>
      </c>
      <c r="AL61" s="183" t="s">
        <v>624</v>
      </c>
      <c r="AM61" s="183" t="s">
        <v>624</v>
      </c>
      <c r="AN61" s="183" t="s">
        <v>624</v>
      </c>
      <c r="AO61" s="183" t="s">
        <v>624</v>
      </c>
      <c r="AP61" s="183" t="s">
        <v>624</v>
      </c>
      <c r="AQ61" s="183" t="s">
        <v>624</v>
      </c>
      <c r="AR61" s="183" t="s">
        <v>624</v>
      </c>
      <c r="AS61" s="183" t="s">
        <v>624</v>
      </c>
      <c r="AT61" s="183" t="s">
        <v>624</v>
      </c>
      <c r="AU61" s="183" t="s">
        <v>624</v>
      </c>
      <c r="AV61" s="183" t="s">
        <v>624</v>
      </c>
    </row>
    <row r="62" spans="1:53" s="19" customFormat="1" ht="18.95" customHeight="1" x14ac:dyDescent="0.15">
      <c r="A62" s="748"/>
      <c r="B62" s="4" t="s">
        <v>996</v>
      </c>
      <c r="C62" s="25" t="s">
        <v>139</v>
      </c>
      <c r="D62" s="25" t="s">
        <v>140</v>
      </c>
      <c r="E62" s="25" t="s">
        <v>141</v>
      </c>
      <c r="F62" s="25" t="s">
        <v>142</v>
      </c>
      <c r="G62" s="25" t="s">
        <v>1030</v>
      </c>
      <c r="H62" s="25" t="s">
        <v>1089</v>
      </c>
      <c r="I62" s="30" t="s">
        <v>195</v>
      </c>
      <c r="J62" s="30" t="s">
        <v>197</v>
      </c>
      <c r="K62" s="487" t="s">
        <v>1090</v>
      </c>
      <c r="L62" s="487" t="s">
        <v>997</v>
      </c>
      <c r="M62" s="487" t="s">
        <v>998</v>
      </c>
      <c r="N62" s="191" t="s">
        <v>624</v>
      </c>
      <c r="O62" s="191" t="s">
        <v>624</v>
      </c>
      <c r="P62" s="191" t="s">
        <v>624</v>
      </c>
      <c r="Q62" s="191" t="s">
        <v>624</v>
      </c>
      <c r="R62" s="191" t="s">
        <v>624</v>
      </c>
      <c r="S62" s="191" t="s">
        <v>624</v>
      </c>
      <c r="T62" s="191" t="s">
        <v>624</v>
      </c>
      <c r="U62" s="191" t="s">
        <v>624</v>
      </c>
      <c r="V62" s="191" t="s">
        <v>624</v>
      </c>
      <c r="W62" s="191" t="s">
        <v>624</v>
      </c>
      <c r="X62" s="191" t="s">
        <v>624</v>
      </c>
      <c r="Y62" s="191" t="s">
        <v>624</v>
      </c>
      <c r="Z62" s="191" t="s">
        <v>624</v>
      </c>
      <c r="AA62" s="191" t="s">
        <v>624</v>
      </c>
      <c r="AB62" s="191" t="s">
        <v>624</v>
      </c>
      <c r="AC62" s="191" t="s">
        <v>624</v>
      </c>
      <c r="AD62" s="191" t="s">
        <v>624</v>
      </c>
      <c r="AE62" s="191" t="s">
        <v>624</v>
      </c>
      <c r="AF62" s="191" t="s">
        <v>624</v>
      </c>
      <c r="AG62" s="191" t="s">
        <v>624</v>
      </c>
      <c r="AH62" s="191" t="s">
        <v>624</v>
      </c>
      <c r="AI62" s="191" t="s">
        <v>624</v>
      </c>
      <c r="AJ62" s="191" t="s">
        <v>624</v>
      </c>
      <c r="AK62" s="191" t="s">
        <v>624</v>
      </c>
      <c r="AL62" s="191" t="s">
        <v>624</v>
      </c>
      <c r="AM62" s="183" t="s">
        <v>624</v>
      </c>
      <c r="AN62" s="183" t="s">
        <v>624</v>
      </c>
      <c r="AO62" s="183" t="s">
        <v>624</v>
      </c>
      <c r="AP62" s="183" t="s">
        <v>624</v>
      </c>
      <c r="AQ62" s="183" t="s">
        <v>624</v>
      </c>
      <c r="AR62" s="183" t="s">
        <v>624</v>
      </c>
      <c r="AS62" s="183" t="s">
        <v>624</v>
      </c>
      <c r="AT62" s="183" t="s">
        <v>624</v>
      </c>
      <c r="AU62" s="183" t="s">
        <v>624</v>
      </c>
      <c r="AV62" s="183" t="s">
        <v>624</v>
      </c>
      <c r="AW62" s="183" t="s">
        <v>624</v>
      </c>
      <c r="AX62" s="183" t="s">
        <v>624</v>
      </c>
      <c r="AY62" s="183" t="s">
        <v>624</v>
      </c>
      <c r="AZ62" s="183" t="s">
        <v>624</v>
      </c>
      <c r="BA62" s="183" t="s">
        <v>624</v>
      </c>
    </row>
    <row r="63" spans="1:53" s="19" customFormat="1" ht="18.95" customHeight="1" x14ac:dyDescent="0.15">
      <c r="A63" s="748"/>
      <c r="B63" s="4" t="s">
        <v>218</v>
      </c>
      <c r="C63" s="25" t="s">
        <v>199</v>
      </c>
      <c r="D63" s="25" t="s">
        <v>999</v>
      </c>
      <c r="E63" s="186" t="s">
        <v>652</v>
      </c>
      <c r="F63" s="186" t="s">
        <v>652</v>
      </c>
      <c r="G63" s="186" t="s">
        <v>652</v>
      </c>
      <c r="H63" s="186" t="s">
        <v>652</v>
      </c>
      <c r="I63" s="185" t="s">
        <v>652</v>
      </c>
      <c r="J63" s="191" t="s">
        <v>652</v>
      </c>
      <c r="K63" s="191" t="s">
        <v>652</v>
      </c>
      <c r="L63" s="191" t="s">
        <v>652</v>
      </c>
      <c r="M63" s="191" t="s">
        <v>652</v>
      </c>
      <c r="N63" s="191" t="s">
        <v>652</v>
      </c>
      <c r="O63" s="191" t="s">
        <v>652</v>
      </c>
      <c r="P63" s="191" t="s">
        <v>652</v>
      </c>
      <c r="Q63" s="191" t="s">
        <v>652</v>
      </c>
      <c r="R63" s="191" t="s">
        <v>652</v>
      </c>
      <c r="S63" s="191" t="s">
        <v>652</v>
      </c>
      <c r="T63" s="191" t="s">
        <v>652</v>
      </c>
      <c r="U63" s="191" t="s">
        <v>652</v>
      </c>
      <c r="V63" s="191" t="s">
        <v>652</v>
      </c>
      <c r="W63" s="191" t="s">
        <v>652</v>
      </c>
      <c r="X63" s="191" t="s">
        <v>652</v>
      </c>
      <c r="Y63" s="191" t="s">
        <v>652</v>
      </c>
      <c r="Z63" s="191" t="s">
        <v>652</v>
      </c>
      <c r="AA63" s="191" t="s">
        <v>652</v>
      </c>
      <c r="AB63" s="191" t="s">
        <v>652</v>
      </c>
      <c r="AC63" s="191" t="s">
        <v>652</v>
      </c>
      <c r="AD63" s="191" t="s">
        <v>652</v>
      </c>
      <c r="AE63" s="191" t="s">
        <v>652</v>
      </c>
      <c r="AF63" s="191" t="s">
        <v>652</v>
      </c>
      <c r="AG63" s="191" t="s">
        <v>652</v>
      </c>
      <c r="AH63" s="191" t="s">
        <v>652</v>
      </c>
      <c r="AI63" s="183" t="s">
        <v>652</v>
      </c>
      <c r="AJ63" s="183" t="s">
        <v>652</v>
      </c>
      <c r="AK63" s="183" t="s">
        <v>652</v>
      </c>
      <c r="AL63" s="183" t="s">
        <v>652</v>
      </c>
      <c r="AM63" s="183" t="s">
        <v>652</v>
      </c>
      <c r="AN63" s="183" t="s">
        <v>652</v>
      </c>
      <c r="AO63" s="183" t="s">
        <v>652</v>
      </c>
      <c r="AP63" s="183" t="s">
        <v>652</v>
      </c>
      <c r="AQ63" s="183" t="s">
        <v>652</v>
      </c>
      <c r="AR63" s="183" t="s">
        <v>652</v>
      </c>
      <c r="AS63" s="183" t="s">
        <v>652</v>
      </c>
      <c r="AT63" s="183" t="s">
        <v>652</v>
      </c>
      <c r="AU63" s="183" t="s">
        <v>652</v>
      </c>
      <c r="AV63" s="183" t="s">
        <v>652</v>
      </c>
      <c r="AW63" s="183" t="s">
        <v>652</v>
      </c>
    </row>
    <row r="64" spans="1:53" s="19" customFormat="1" ht="18.95" customHeight="1" x14ac:dyDescent="0.15">
      <c r="A64" s="749"/>
      <c r="B64" s="4" t="s">
        <v>212</v>
      </c>
      <c r="C64" s="28" t="s">
        <v>213</v>
      </c>
      <c r="D64" s="8" t="s">
        <v>214</v>
      </c>
      <c r="E64" s="8" t="s">
        <v>215</v>
      </c>
      <c r="F64" s="28" t="s">
        <v>216</v>
      </c>
      <c r="G64" s="28" t="s">
        <v>191</v>
      </c>
      <c r="H64" s="8" t="s">
        <v>192</v>
      </c>
      <c r="I64" s="8" t="s">
        <v>193</v>
      </c>
      <c r="J64" s="28" t="s">
        <v>194</v>
      </c>
      <c r="K64" s="24" t="s">
        <v>217</v>
      </c>
      <c r="L64" s="191" t="s">
        <v>624</v>
      </c>
      <c r="M64" s="191" t="s">
        <v>624</v>
      </c>
      <c r="N64" s="191" t="s">
        <v>624</v>
      </c>
      <c r="O64" s="191" t="s">
        <v>624</v>
      </c>
      <c r="P64" s="191" t="s">
        <v>624</v>
      </c>
      <c r="Q64" s="191" t="s">
        <v>624</v>
      </c>
      <c r="R64" s="191" t="s">
        <v>624</v>
      </c>
      <c r="S64" s="191" t="s">
        <v>624</v>
      </c>
      <c r="T64" s="191" t="s">
        <v>624</v>
      </c>
      <c r="U64" s="191" t="s">
        <v>624</v>
      </c>
      <c r="V64" s="191" t="s">
        <v>624</v>
      </c>
      <c r="W64" s="191" t="s">
        <v>624</v>
      </c>
      <c r="X64" s="191" t="s">
        <v>624</v>
      </c>
      <c r="Y64" s="191" t="s">
        <v>624</v>
      </c>
      <c r="Z64" s="191" t="s">
        <v>624</v>
      </c>
      <c r="AA64" s="191" t="s">
        <v>624</v>
      </c>
      <c r="AB64" s="191" t="s">
        <v>624</v>
      </c>
      <c r="AC64" s="191" t="s">
        <v>624</v>
      </c>
      <c r="AD64" s="191" t="s">
        <v>624</v>
      </c>
      <c r="AE64" s="191" t="s">
        <v>624</v>
      </c>
      <c r="AF64" s="191" t="s">
        <v>624</v>
      </c>
      <c r="AG64" s="191" t="s">
        <v>624</v>
      </c>
      <c r="AH64" s="183" t="s">
        <v>624</v>
      </c>
      <c r="AI64" s="183" t="s">
        <v>624</v>
      </c>
      <c r="AJ64" s="183" t="s">
        <v>624</v>
      </c>
      <c r="AK64" s="183" t="s">
        <v>624</v>
      </c>
      <c r="AL64" s="183" t="s">
        <v>624</v>
      </c>
      <c r="AM64" s="183" t="s">
        <v>624</v>
      </c>
      <c r="AN64" s="183" t="s">
        <v>624</v>
      </c>
      <c r="AO64" s="183" t="s">
        <v>624</v>
      </c>
      <c r="AP64" s="183" t="s">
        <v>624</v>
      </c>
      <c r="AQ64" s="183" t="s">
        <v>624</v>
      </c>
      <c r="AR64" s="183" t="s">
        <v>624</v>
      </c>
      <c r="AS64" s="183" t="s">
        <v>624</v>
      </c>
      <c r="AT64" s="183" t="s">
        <v>624</v>
      </c>
      <c r="AU64" s="183" t="s">
        <v>624</v>
      </c>
      <c r="AV64" s="183" t="s">
        <v>624</v>
      </c>
    </row>
    <row r="65" spans="1:48" s="19" customFormat="1" ht="18.95" customHeight="1" x14ac:dyDescent="0.15">
      <c r="A65" s="747" t="s">
        <v>1117</v>
      </c>
      <c r="B65" s="4" t="s">
        <v>1125</v>
      </c>
      <c r="C65" s="191" t="s">
        <v>1124</v>
      </c>
      <c r="D65" s="191" t="s">
        <v>624</v>
      </c>
      <c r="E65" s="191" t="s">
        <v>624</v>
      </c>
      <c r="F65" s="191" t="s">
        <v>624</v>
      </c>
      <c r="G65" s="191" t="s">
        <v>624</v>
      </c>
      <c r="H65" s="191" t="s">
        <v>624</v>
      </c>
      <c r="I65" s="191" t="s">
        <v>624</v>
      </c>
      <c r="J65" s="191" t="s">
        <v>624</v>
      </c>
      <c r="K65" s="191" t="s">
        <v>624</v>
      </c>
      <c r="L65" s="191" t="s">
        <v>624</v>
      </c>
      <c r="M65" s="191" t="s">
        <v>624</v>
      </c>
      <c r="N65" s="191" t="s">
        <v>624</v>
      </c>
      <c r="O65" s="191" t="s">
        <v>624</v>
      </c>
      <c r="P65" s="191" t="s">
        <v>624</v>
      </c>
      <c r="Q65" s="191" t="s">
        <v>624</v>
      </c>
      <c r="R65" s="191" t="s">
        <v>624</v>
      </c>
      <c r="S65" s="191" t="s">
        <v>624</v>
      </c>
      <c r="T65" s="191" t="s">
        <v>624</v>
      </c>
      <c r="U65" s="191" t="s">
        <v>624</v>
      </c>
      <c r="V65" s="191" t="s">
        <v>624</v>
      </c>
      <c r="W65" s="191" t="s">
        <v>624</v>
      </c>
      <c r="X65" s="191" t="s">
        <v>624</v>
      </c>
      <c r="Y65" s="191" t="s">
        <v>624</v>
      </c>
      <c r="Z65" s="191" t="s">
        <v>624</v>
      </c>
      <c r="AA65" s="191" t="s">
        <v>624</v>
      </c>
      <c r="AB65" s="191" t="s">
        <v>624</v>
      </c>
      <c r="AC65" s="191" t="s">
        <v>624</v>
      </c>
      <c r="AD65" s="191" t="s">
        <v>624</v>
      </c>
      <c r="AE65" s="191" t="s">
        <v>624</v>
      </c>
      <c r="AF65" s="191" t="s">
        <v>624</v>
      </c>
      <c r="AG65" s="191" t="s">
        <v>624</v>
      </c>
      <c r="AH65" s="191" t="s">
        <v>624</v>
      </c>
      <c r="AI65" s="191" t="s">
        <v>624</v>
      </c>
      <c r="AJ65" s="191" t="s">
        <v>624</v>
      </c>
      <c r="AK65" s="191" t="s">
        <v>624</v>
      </c>
      <c r="AL65" s="191" t="s">
        <v>624</v>
      </c>
      <c r="AM65" s="191" t="s">
        <v>624</v>
      </c>
      <c r="AN65" s="191" t="s">
        <v>624</v>
      </c>
      <c r="AO65" s="191" t="s">
        <v>624</v>
      </c>
      <c r="AP65" s="191" t="s">
        <v>624</v>
      </c>
      <c r="AQ65" s="191" t="s">
        <v>624</v>
      </c>
      <c r="AR65" s="191" t="s">
        <v>624</v>
      </c>
      <c r="AS65" s="191" t="s">
        <v>624</v>
      </c>
      <c r="AT65" s="191" t="s">
        <v>624</v>
      </c>
      <c r="AU65" s="191" t="s">
        <v>624</v>
      </c>
      <c r="AV65" s="191" t="s">
        <v>624</v>
      </c>
    </row>
    <row r="66" spans="1:48" s="19" customFormat="1" ht="18.95" customHeight="1" x14ac:dyDescent="0.15">
      <c r="A66" s="748"/>
      <c r="B66" s="4"/>
      <c r="C66" s="191" t="s">
        <v>624</v>
      </c>
      <c r="D66" s="191" t="s">
        <v>624</v>
      </c>
      <c r="E66" s="191" t="s">
        <v>624</v>
      </c>
      <c r="F66" s="191" t="s">
        <v>624</v>
      </c>
      <c r="G66" s="191" t="s">
        <v>624</v>
      </c>
      <c r="H66" s="191" t="s">
        <v>624</v>
      </c>
      <c r="I66" s="191" t="s">
        <v>624</v>
      </c>
      <c r="J66" s="191" t="s">
        <v>624</v>
      </c>
      <c r="K66" s="191" t="s">
        <v>624</v>
      </c>
      <c r="L66" s="191" t="s">
        <v>624</v>
      </c>
      <c r="M66" s="191" t="s">
        <v>624</v>
      </c>
      <c r="N66" s="191" t="s">
        <v>624</v>
      </c>
      <c r="O66" s="191" t="s">
        <v>624</v>
      </c>
      <c r="P66" s="191" t="s">
        <v>624</v>
      </c>
      <c r="Q66" s="191" t="s">
        <v>624</v>
      </c>
      <c r="R66" s="191" t="s">
        <v>624</v>
      </c>
      <c r="S66" s="191" t="s">
        <v>624</v>
      </c>
      <c r="T66" s="191" t="s">
        <v>624</v>
      </c>
      <c r="U66" s="191" t="s">
        <v>624</v>
      </c>
      <c r="V66" s="191" t="s">
        <v>624</v>
      </c>
      <c r="W66" s="191" t="s">
        <v>624</v>
      </c>
      <c r="X66" s="191" t="s">
        <v>624</v>
      </c>
      <c r="Y66" s="191" t="s">
        <v>624</v>
      </c>
      <c r="Z66" s="191" t="s">
        <v>624</v>
      </c>
      <c r="AA66" s="191" t="s">
        <v>624</v>
      </c>
      <c r="AB66" s="191" t="s">
        <v>624</v>
      </c>
      <c r="AC66" s="191" t="s">
        <v>624</v>
      </c>
      <c r="AD66" s="191" t="s">
        <v>624</v>
      </c>
      <c r="AE66" s="191" t="s">
        <v>624</v>
      </c>
      <c r="AF66" s="191" t="s">
        <v>624</v>
      </c>
      <c r="AG66" s="191" t="s">
        <v>624</v>
      </c>
      <c r="AH66" s="191" t="s">
        <v>624</v>
      </c>
      <c r="AI66" s="191" t="s">
        <v>624</v>
      </c>
      <c r="AJ66" s="191" t="s">
        <v>624</v>
      </c>
      <c r="AK66" s="191" t="s">
        <v>624</v>
      </c>
      <c r="AL66" s="191" t="s">
        <v>624</v>
      </c>
      <c r="AM66" s="191" t="s">
        <v>624</v>
      </c>
      <c r="AN66" s="191" t="s">
        <v>624</v>
      </c>
      <c r="AO66" s="191" t="s">
        <v>624</v>
      </c>
      <c r="AP66" s="191" t="s">
        <v>624</v>
      </c>
      <c r="AQ66" s="191" t="s">
        <v>624</v>
      </c>
      <c r="AR66" s="191" t="s">
        <v>624</v>
      </c>
      <c r="AS66" s="191" t="s">
        <v>624</v>
      </c>
      <c r="AT66" s="191" t="s">
        <v>624</v>
      </c>
      <c r="AU66" s="191" t="s">
        <v>624</v>
      </c>
      <c r="AV66" s="191" t="s">
        <v>624</v>
      </c>
    </row>
    <row r="67" spans="1:48" s="19" customFormat="1" ht="18.95" customHeight="1" x14ac:dyDescent="0.15">
      <c r="A67" s="748"/>
      <c r="B67" s="4"/>
      <c r="C67" s="191" t="s">
        <v>624</v>
      </c>
      <c r="D67" s="191" t="s">
        <v>624</v>
      </c>
      <c r="E67" s="191" t="s">
        <v>624</v>
      </c>
      <c r="F67" s="191" t="s">
        <v>624</v>
      </c>
      <c r="G67" s="191" t="s">
        <v>624</v>
      </c>
      <c r="H67" s="191" t="s">
        <v>624</v>
      </c>
      <c r="I67" s="191" t="s">
        <v>624</v>
      </c>
      <c r="J67" s="191" t="s">
        <v>624</v>
      </c>
      <c r="K67" s="191" t="s">
        <v>624</v>
      </c>
      <c r="L67" s="191" t="s">
        <v>624</v>
      </c>
      <c r="M67" s="191" t="s">
        <v>624</v>
      </c>
      <c r="N67" s="191" t="s">
        <v>624</v>
      </c>
      <c r="O67" s="191" t="s">
        <v>624</v>
      </c>
      <c r="P67" s="191" t="s">
        <v>624</v>
      </c>
      <c r="Q67" s="191" t="s">
        <v>624</v>
      </c>
      <c r="R67" s="191" t="s">
        <v>624</v>
      </c>
      <c r="S67" s="191" t="s">
        <v>624</v>
      </c>
      <c r="T67" s="191" t="s">
        <v>624</v>
      </c>
      <c r="U67" s="191" t="s">
        <v>624</v>
      </c>
      <c r="V67" s="191" t="s">
        <v>624</v>
      </c>
      <c r="W67" s="191" t="s">
        <v>624</v>
      </c>
      <c r="X67" s="191" t="s">
        <v>624</v>
      </c>
      <c r="Y67" s="191" t="s">
        <v>624</v>
      </c>
      <c r="Z67" s="191" t="s">
        <v>624</v>
      </c>
      <c r="AA67" s="191" t="s">
        <v>624</v>
      </c>
      <c r="AB67" s="191" t="s">
        <v>624</v>
      </c>
      <c r="AC67" s="191" t="s">
        <v>624</v>
      </c>
      <c r="AD67" s="191" t="s">
        <v>624</v>
      </c>
      <c r="AE67" s="191" t="s">
        <v>624</v>
      </c>
      <c r="AF67" s="191" t="s">
        <v>624</v>
      </c>
      <c r="AG67" s="191" t="s">
        <v>624</v>
      </c>
      <c r="AH67" s="191" t="s">
        <v>624</v>
      </c>
      <c r="AI67" s="191" t="s">
        <v>624</v>
      </c>
      <c r="AJ67" s="191" t="s">
        <v>624</v>
      </c>
      <c r="AK67" s="191" t="s">
        <v>624</v>
      </c>
      <c r="AL67" s="191" t="s">
        <v>624</v>
      </c>
      <c r="AM67" s="191" t="s">
        <v>624</v>
      </c>
      <c r="AN67" s="191" t="s">
        <v>624</v>
      </c>
      <c r="AO67" s="191" t="s">
        <v>624</v>
      </c>
      <c r="AP67" s="191" t="s">
        <v>624</v>
      </c>
      <c r="AQ67" s="191" t="s">
        <v>624</v>
      </c>
      <c r="AR67" s="191" t="s">
        <v>624</v>
      </c>
      <c r="AS67" s="191" t="s">
        <v>624</v>
      </c>
      <c r="AT67" s="191" t="s">
        <v>624</v>
      </c>
      <c r="AU67" s="191" t="s">
        <v>624</v>
      </c>
      <c r="AV67" s="191" t="s">
        <v>624</v>
      </c>
    </row>
    <row r="68" spans="1:48" s="19" customFormat="1" ht="18.95" customHeight="1" x14ac:dyDescent="0.15">
      <c r="A68" s="748"/>
      <c r="B68" s="4"/>
      <c r="C68" s="191" t="s">
        <v>624</v>
      </c>
      <c r="D68" s="191" t="s">
        <v>624</v>
      </c>
      <c r="E68" s="191" t="s">
        <v>624</v>
      </c>
      <c r="F68" s="191" t="s">
        <v>624</v>
      </c>
      <c r="G68" s="191" t="s">
        <v>624</v>
      </c>
      <c r="H68" s="191" t="s">
        <v>624</v>
      </c>
      <c r="I68" s="191" t="s">
        <v>624</v>
      </c>
      <c r="J68" s="191" t="s">
        <v>624</v>
      </c>
      <c r="K68" s="191" t="s">
        <v>624</v>
      </c>
      <c r="L68" s="191" t="s">
        <v>624</v>
      </c>
      <c r="M68" s="191" t="s">
        <v>624</v>
      </c>
      <c r="N68" s="191" t="s">
        <v>624</v>
      </c>
      <c r="O68" s="191" t="s">
        <v>624</v>
      </c>
      <c r="P68" s="191" t="s">
        <v>624</v>
      </c>
      <c r="Q68" s="191" t="s">
        <v>624</v>
      </c>
      <c r="R68" s="191" t="s">
        <v>624</v>
      </c>
      <c r="S68" s="191" t="s">
        <v>624</v>
      </c>
      <c r="T68" s="191" t="s">
        <v>624</v>
      </c>
      <c r="U68" s="191" t="s">
        <v>624</v>
      </c>
      <c r="V68" s="191" t="s">
        <v>624</v>
      </c>
      <c r="W68" s="191" t="s">
        <v>624</v>
      </c>
      <c r="X68" s="191" t="s">
        <v>624</v>
      </c>
      <c r="Y68" s="191" t="s">
        <v>624</v>
      </c>
      <c r="Z68" s="191" t="s">
        <v>624</v>
      </c>
      <c r="AA68" s="191" t="s">
        <v>624</v>
      </c>
      <c r="AB68" s="191" t="s">
        <v>624</v>
      </c>
      <c r="AC68" s="191" t="s">
        <v>624</v>
      </c>
      <c r="AD68" s="191" t="s">
        <v>624</v>
      </c>
      <c r="AE68" s="191" t="s">
        <v>624</v>
      </c>
      <c r="AF68" s="191" t="s">
        <v>624</v>
      </c>
      <c r="AG68" s="191" t="s">
        <v>624</v>
      </c>
      <c r="AH68" s="191" t="s">
        <v>624</v>
      </c>
      <c r="AI68" s="191" t="s">
        <v>624</v>
      </c>
      <c r="AJ68" s="191" t="s">
        <v>624</v>
      </c>
      <c r="AK68" s="191" t="s">
        <v>624</v>
      </c>
      <c r="AL68" s="191" t="s">
        <v>624</v>
      </c>
      <c r="AM68" s="191" t="s">
        <v>624</v>
      </c>
      <c r="AN68" s="191" t="s">
        <v>624</v>
      </c>
      <c r="AO68" s="191" t="s">
        <v>624</v>
      </c>
      <c r="AP68" s="191" t="s">
        <v>624</v>
      </c>
      <c r="AQ68" s="191" t="s">
        <v>624</v>
      </c>
      <c r="AR68" s="191" t="s">
        <v>624</v>
      </c>
      <c r="AS68" s="191" t="s">
        <v>624</v>
      </c>
      <c r="AT68" s="191" t="s">
        <v>624</v>
      </c>
      <c r="AU68" s="191" t="s">
        <v>624</v>
      </c>
      <c r="AV68" s="191" t="s">
        <v>624</v>
      </c>
    </row>
    <row r="69" spans="1:48" s="19" customFormat="1" ht="18.95" customHeight="1" x14ac:dyDescent="0.15">
      <c r="A69" s="748"/>
      <c r="B69" s="4"/>
      <c r="C69" s="191" t="s">
        <v>624</v>
      </c>
      <c r="D69" s="191" t="s">
        <v>624</v>
      </c>
      <c r="E69" s="191" t="s">
        <v>624</v>
      </c>
      <c r="F69" s="191" t="s">
        <v>624</v>
      </c>
      <c r="G69" s="191" t="s">
        <v>624</v>
      </c>
      <c r="H69" s="191" t="s">
        <v>624</v>
      </c>
      <c r="I69" s="191" t="s">
        <v>624</v>
      </c>
      <c r="J69" s="191" t="s">
        <v>624</v>
      </c>
      <c r="K69" s="191" t="s">
        <v>624</v>
      </c>
      <c r="L69" s="191" t="s">
        <v>624</v>
      </c>
      <c r="M69" s="191" t="s">
        <v>624</v>
      </c>
      <c r="N69" s="191" t="s">
        <v>624</v>
      </c>
      <c r="O69" s="191" t="s">
        <v>624</v>
      </c>
      <c r="P69" s="191" t="s">
        <v>624</v>
      </c>
      <c r="Q69" s="191" t="s">
        <v>624</v>
      </c>
      <c r="R69" s="191" t="s">
        <v>624</v>
      </c>
      <c r="S69" s="191" t="s">
        <v>624</v>
      </c>
      <c r="T69" s="191" t="s">
        <v>624</v>
      </c>
      <c r="U69" s="191" t="s">
        <v>624</v>
      </c>
      <c r="V69" s="191" t="s">
        <v>624</v>
      </c>
      <c r="W69" s="191" t="s">
        <v>624</v>
      </c>
      <c r="X69" s="191" t="s">
        <v>624</v>
      </c>
      <c r="Y69" s="191" t="s">
        <v>624</v>
      </c>
      <c r="Z69" s="191" t="s">
        <v>624</v>
      </c>
      <c r="AA69" s="191" t="s">
        <v>624</v>
      </c>
      <c r="AB69" s="191" t="s">
        <v>624</v>
      </c>
      <c r="AC69" s="191" t="s">
        <v>624</v>
      </c>
      <c r="AD69" s="191" t="s">
        <v>624</v>
      </c>
      <c r="AE69" s="191" t="s">
        <v>624</v>
      </c>
      <c r="AF69" s="191" t="s">
        <v>624</v>
      </c>
      <c r="AG69" s="191" t="s">
        <v>624</v>
      </c>
      <c r="AH69" s="191" t="s">
        <v>624</v>
      </c>
      <c r="AI69" s="191" t="s">
        <v>624</v>
      </c>
      <c r="AJ69" s="191" t="s">
        <v>624</v>
      </c>
      <c r="AK69" s="191" t="s">
        <v>624</v>
      </c>
      <c r="AL69" s="191" t="s">
        <v>624</v>
      </c>
      <c r="AM69" s="191" t="s">
        <v>624</v>
      </c>
      <c r="AN69" s="191" t="s">
        <v>624</v>
      </c>
      <c r="AO69" s="191" t="s">
        <v>624</v>
      </c>
      <c r="AP69" s="191" t="s">
        <v>624</v>
      </c>
      <c r="AQ69" s="191" t="s">
        <v>624</v>
      </c>
      <c r="AR69" s="191" t="s">
        <v>624</v>
      </c>
      <c r="AS69" s="191" t="s">
        <v>624</v>
      </c>
      <c r="AT69" s="191" t="s">
        <v>624</v>
      </c>
      <c r="AU69" s="191" t="s">
        <v>624</v>
      </c>
      <c r="AV69" s="191" t="s">
        <v>624</v>
      </c>
    </row>
    <row r="70" spans="1:48" s="19" customFormat="1" ht="18.95" customHeight="1" x14ac:dyDescent="0.15">
      <c r="A70" s="748"/>
      <c r="B70" s="4"/>
      <c r="C70" s="191" t="s">
        <v>624</v>
      </c>
      <c r="D70" s="191" t="s">
        <v>624</v>
      </c>
      <c r="E70" s="191" t="s">
        <v>624</v>
      </c>
      <c r="F70" s="191" t="s">
        <v>624</v>
      </c>
      <c r="G70" s="191" t="s">
        <v>624</v>
      </c>
      <c r="H70" s="191" t="s">
        <v>624</v>
      </c>
      <c r="I70" s="191" t="s">
        <v>624</v>
      </c>
      <c r="J70" s="191" t="s">
        <v>624</v>
      </c>
      <c r="K70" s="191" t="s">
        <v>624</v>
      </c>
      <c r="L70" s="191" t="s">
        <v>624</v>
      </c>
      <c r="M70" s="191" t="s">
        <v>624</v>
      </c>
      <c r="N70" s="191" t="s">
        <v>624</v>
      </c>
      <c r="O70" s="191" t="s">
        <v>624</v>
      </c>
      <c r="P70" s="191" t="s">
        <v>624</v>
      </c>
      <c r="Q70" s="191" t="s">
        <v>624</v>
      </c>
      <c r="R70" s="191" t="s">
        <v>624</v>
      </c>
      <c r="S70" s="191" t="s">
        <v>624</v>
      </c>
      <c r="T70" s="191" t="s">
        <v>624</v>
      </c>
      <c r="U70" s="191" t="s">
        <v>624</v>
      </c>
      <c r="V70" s="191" t="s">
        <v>624</v>
      </c>
      <c r="W70" s="191" t="s">
        <v>624</v>
      </c>
      <c r="X70" s="191" t="s">
        <v>624</v>
      </c>
      <c r="Y70" s="191" t="s">
        <v>624</v>
      </c>
      <c r="Z70" s="191" t="s">
        <v>624</v>
      </c>
      <c r="AA70" s="191" t="s">
        <v>624</v>
      </c>
      <c r="AB70" s="191" t="s">
        <v>624</v>
      </c>
      <c r="AC70" s="191" t="s">
        <v>624</v>
      </c>
      <c r="AD70" s="191" t="s">
        <v>624</v>
      </c>
      <c r="AE70" s="191" t="s">
        <v>624</v>
      </c>
      <c r="AF70" s="191" t="s">
        <v>624</v>
      </c>
      <c r="AG70" s="191" t="s">
        <v>624</v>
      </c>
      <c r="AH70" s="191" t="s">
        <v>624</v>
      </c>
      <c r="AI70" s="191" t="s">
        <v>624</v>
      </c>
      <c r="AJ70" s="191" t="s">
        <v>624</v>
      </c>
      <c r="AK70" s="191" t="s">
        <v>624</v>
      </c>
      <c r="AL70" s="191" t="s">
        <v>624</v>
      </c>
      <c r="AM70" s="191" t="s">
        <v>624</v>
      </c>
      <c r="AN70" s="191" t="s">
        <v>624</v>
      </c>
      <c r="AO70" s="191" t="s">
        <v>624</v>
      </c>
      <c r="AP70" s="191" t="s">
        <v>624</v>
      </c>
      <c r="AQ70" s="191" t="s">
        <v>624</v>
      </c>
      <c r="AR70" s="191" t="s">
        <v>624</v>
      </c>
      <c r="AS70" s="191" t="s">
        <v>624</v>
      </c>
      <c r="AT70" s="191" t="s">
        <v>624</v>
      </c>
      <c r="AU70" s="191" t="s">
        <v>624</v>
      </c>
      <c r="AV70" s="191" t="s">
        <v>624</v>
      </c>
    </row>
    <row r="71" spans="1:48" s="19" customFormat="1" ht="18.95" customHeight="1" x14ac:dyDescent="0.15">
      <c r="A71" s="749"/>
      <c r="B71" s="4"/>
      <c r="C71" s="191" t="s">
        <v>624</v>
      </c>
      <c r="D71" s="191" t="s">
        <v>624</v>
      </c>
      <c r="E71" s="191" t="s">
        <v>624</v>
      </c>
      <c r="F71" s="191" t="s">
        <v>624</v>
      </c>
      <c r="G71" s="191" t="s">
        <v>624</v>
      </c>
      <c r="H71" s="191" t="s">
        <v>624</v>
      </c>
      <c r="I71" s="191" t="s">
        <v>624</v>
      </c>
      <c r="J71" s="191" t="s">
        <v>624</v>
      </c>
      <c r="K71" s="191" t="s">
        <v>624</v>
      </c>
      <c r="L71" s="191" t="s">
        <v>624</v>
      </c>
      <c r="M71" s="191" t="s">
        <v>624</v>
      </c>
      <c r="N71" s="191" t="s">
        <v>624</v>
      </c>
      <c r="O71" s="191" t="s">
        <v>624</v>
      </c>
      <c r="P71" s="191" t="s">
        <v>624</v>
      </c>
      <c r="Q71" s="191" t="s">
        <v>624</v>
      </c>
      <c r="R71" s="191" t="s">
        <v>624</v>
      </c>
      <c r="S71" s="191" t="s">
        <v>624</v>
      </c>
      <c r="T71" s="191" t="s">
        <v>624</v>
      </c>
      <c r="U71" s="191" t="s">
        <v>624</v>
      </c>
      <c r="V71" s="191" t="s">
        <v>624</v>
      </c>
      <c r="W71" s="191" t="s">
        <v>624</v>
      </c>
      <c r="X71" s="191" t="s">
        <v>624</v>
      </c>
      <c r="Y71" s="191" t="s">
        <v>624</v>
      </c>
      <c r="Z71" s="191" t="s">
        <v>624</v>
      </c>
      <c r="AA71" s="191" t="s">
        <v>624</v>
      </c>
      <c r="AB71" s="191" t="s">
        <v>624</v>
      </c>
      <c r="AC71" s="191" t="s">
        <v>624</v>
      </c>
      <c r="AD71" s="191" t="s">
        <v>624</v>
      </c>
      <c r="AE71" s="191" t="s">
        <v>624</v>
      </c>
      <c r="AF71" s="191" t="s">
        <v>624</v>
      </c>
      <c r="AG71" s="191" t="s">
        <v>624</v>
      </c>
      <c r="AH71" s="191" t="s">
        <v>624</v>
      </c>
      <c r="AI71" s="191" t="s">
        <v>624</v>
      </c>
      <c r="AJ71" s="191" t="s">
        <v>624</v>
      </c>
      <c r="AK71" s="191" t="s">
        <v>624</v>
      </c>
      <c r="AL71" s="191" t="s">
        <v>624</v>
      </c>
      <c r="AM71" s="191" t="s">
        <v>624</v>
      </c>
      <c r="AN71" s="191" t="s">
        <v>624</v>
      </c>
      <c r="AO71" s="191" t="s">
        <v>624</v>
      </c>
      <c r="AP71" s="191" t="s">
        <v>624</v>
      </c>
      <c r="AQ71" s="191" t="s">
        <v>624</v>
      </c>
      <c r="AR71" s="191" t="s">
        <v>624</v>
      </c>
      <c r="AS71" s="191" t="s">
        <v>624</v>
      </c>
      <c r="AT71" s="191" t="s">
        <v>624</v>
      </c>
      <c r="AU71" s="191" t="s">
        <v>624</v>
      </c>
      <c r="AV71" s="191" t="s">
        <v>624</v>
      </c>
    </row>
    <row r="72" spans="1:48" ht="18.95" customHeight="1" x14ac:dyDescent="0.15">
      <c r="A72" s="747" t="s">
        <v>478</v>
      </c>
      <c r="B72" s="3" t="s">
        <v>72</v>
      </c>
      <c r="C72" s="194" t="s">
        <v>69</v>
      </c>
      <c r="D72" s="183" t="s">
        <v>624</v>
      </c>
      <c r="E72" s="183" t="s">
        <v>624</v>
      </c>
      <c r="F72" s="183" t="s">
        <v>624</v>
      </c>
      <c r="G72" s="183" t="s">
        <v>624</v>
      </c>
      <c r="H72" s="191" t="s">
        <v>624</v>
      </c>
      <c r="I72" s="191" t="s">
        <v>624</v>
      </c>
      <c r="J72" s="191" t="s">
        <v>624</v>
      </c>
      <c r="K72" s="191" t="s">
        <v>624</v>
      </c>
      <c r="L72" s="191" t="s">
        <v>624</v>
      </c>
      <c r="M72" s="191" t="s">
        <v>624</v>
      </c>
      <c r="N72" s="191" t="s">
        <v>624</v>
      </c>
      <c r="O72" s="191" t="s">
        <v>624</v>
      </c>
      <c r="P72" s="191" t="s">
        <v>624</v>
      </c>
      <c r="Q72" s="191" t="s">
        <v>624</v>
      </c>
      <c r="R72" s="191" t="s">
        <v>624</v>
      </c>
      <c r="S72" s="191" t="s">
        <v>624</v>
      </c>
      <c r="T72" s="191" t="s">
        <v>624</v>
      </c>
      <c r="U72" s="191" t="s">
        <v>624</v>
      </c>
      <c r="V72" s="191" t="s">
        <v>624</v>
      </c>
      <c r="W72" s="191" t="s">
        <v>624</v>
      </c>
      <c r="X72" s="191" t="s">
        <v>624</v>
      </c>
      <c r="Y72" s="191" t="s">
        <v>624</v>
      </c>
      <c r="Z72" s="191" t="s">
        <v>624</v>
      </c>
      <c r="AA72" s="191" t="s">
        <v>624</v>
      </c>
      <c r="AB72" s="191" t="s">
        <v>624</v>
      </c>
      <c r="AC72" s="191" t="s">
        <v>624</v>
      </c>
      <c r="AD72" s="191" t="s">
        <v>624</v>
      </c>
      <c r="AE72" s="191" t="s">
        <v>624</v>
      </c>
      <c r="AF72" s="191" t="s">
        <v>624</v>
      </c>
      <c r="AG72" s="191" t="s">
        <v>624</v>
      </c>
      <c r="AH72" s="183" t="s">
        <v>624</v>
      </c>
      <c r="AI72" s="183" t="s">
        <v>624</v>
      </c>
      <c r="AJ72" s="183" t="s">
        <v>624</v>
      </c>
      <c r="AK72" s="183" t="s">
        <v>624</v>
      </c>
      <c r="AL72" s="183" t="s">
        <v>624</v>
      </c>
      <c r="AM72" s="183" t="s">
        <v>624</v>
      </c>
      <c r="AN72" s="183" t="s">
        <v>624</v>
      </c>
      <c r="AO72" s="183" t="s">
        <v>624</v>
      </c>
      <c r="AP72" s="183" t="s">
        <v>624</v>
      </c>
      <c r="AQ72" s="183" t="s">
        <v>624</v>
      </c>
      <c r="AR72" s="183" t="s">
        <v>624</v>
      </c>
      <c r="AS72" s="183" t="s">
        <v>624</v>
      </c>
      <c r="AT72" s="183" t="s">
        <v>624</v>
      </c>
      <c r="AU72" s="183" t="s">
        <v>624</v>
      </c>
      <c r="AV72" s="183" t="s">
        <v>624</v>
      </c>
    </row>
    <row r="73" spans="1:48" ht="18.95" customHeight="1" x14ac:dyDescent="0.15">
      <c r="A73" s="749"/>
      <c r="B73" s="7" t="s">
        <v>109</v>
      </c>
      <c r="C73" s="33" t="s">
        <v>70</v>
      </c>
      <c r="D73" s="33" t="s">
        <v>71</v>
      </c>
      <c r="E73" s="183" t="s">
        <v>624</v>
      </c>
      <c r="F73" s="183" t="s">
        <v>624</v>
      </c>
      <c r="G73" s="183" t="s">
        <v>624</v>
      </c>
      <c r="H73" s="191" t="s">
        <v>624</v>
      </c>
      <c r="I73" s="191" t="s">
        <v>624</v>
      </c>
      <c r="J73" s="191" t="s">
        <v>624</v>
      </c>
      <c r="K73" s="191" t="s">
        <v>624</v>
      </c>
      <c r="L73" s="191" t="s">
        <v>624</v>
      </c>
      <c r="M73" s="191" t="s">
        <v>624</v>
      </c>
      <c r="N73" s="191" t="s">
        <v>624</v>
      </c>
      <c r="O73" s="191" t="s">
        <v>624</v>
      </c>
      <c r="P73" s="191" t="s">
        <v>624</v>
      </c>
      <c r="Q73" s="191" t="s">
        <v>624</v>
      </c>
      <c r="R73" s="191" t="s">
        <v>624</v>
      </c>
      <c r="S73" s="191" t="s">
        <v>624</v>
      </c>
      <c r="T73" s="191" t="s">
        <v>624</v>
      </c>
      <c r="U73" s="191" t="s">
        <v>624</v>
      </c>
      <c r="V73" s="191" t="s">
        <v>624</v>
      </c>
      <c r="W73" s="191" t="s">
        <v>624</v>
      </c>
      <c r="X73" s="191" t="s">
        <v>624</v>
      </c>
      <c r="Y73" s="191" t="s">
        <v>624</v>
      </c>
      <c r="Z73" s="191" t="s">
        <v>624</v>
      </c>
      <c r="AA73" s="191" t="s">
        <v>624</v>
      </c>
      <c r="AB73" s="191" t="s">
        <v>624</v>
      </c>
      <c r="AC73" s="191" t="s">
        <v>624</v>
      </c>
      <c r="AD73" s="191" t="s">
        <v>624</v>
      </c>
      <c r="AE73" s="191" t="s">
        <v>624</v>
      </c>
      <c r="AF73" s="191" t="s">
        <v>624</v>
      </c>
      <c r="AG73" s="191" t="s">
        <v>624</v>
      </c>
      <c r="AH73" s="183" t="s">
        <v>624</v>
      </c>
      <c r="AI73" s="183" t="s">
        <v>624</v>
      </c>
      <c r="AJ73" s="183" t="s">
        <v>624</v>
      </c>
      <c r="AK73" s="183" t="s">
        <v>624</v>
      </c>
      <c r="AL73" s="183" t="s">
        <v>624</v>
      </c>
      <c r="AM73" s="183" t="s">
        <v>624</v>
      </c>
      <c r="AN73" s="183" t="s">
        <v>624</v>
      </c>
      <c r="AO73" s="183" t="s">
        <v>624</v>
      </c>
      <c r="AP73" s="183" t="s">
        <v>624</v>
      </c>
      <c r="AQ73" s="183" t="s">
        <v>624</v>
      </c>
      <c r="AR73" s="183" t="s">
        <v>624</v>
      </c>
      <c r="AS73" s="183" t="s">
        <v>624</v>
      </c>
      <c r="AT73" s="183" t="s">
        <v>624</v>
      </c>
      <c r="AU73" s="183" t="s">
        <v>624</v>
      </c>
      <c r="AV73" s="183" t="s">
        <v>624</v>
      </c>
    </row>
    <row r="74" spans="1:48" ht="18.95" customHeight="1" x14ac:dyDescent="0.15">
      <c r="A74" s="742" t="s">
        <v>543</v>
      </c>
      <c r="B74" s="7" t="s">
        <v>1053</v>
      </c>
      <c r="C74" s="33" t="s">
        <v>1054</v>
      </c>
      <c r="D74" s="183" t="s">
        <v>624</v>
      </c>
      <c r="E74" s="183" t="s">
        <v>624</v>
      </c>
      <c r="F74" s="183" t="s">
        <v>624</v>
      </c>
      <c r="G74" s="183" t="s">
        <v>624</v>
      </c>
      <c r="H74" s="183" t="s">
        <v>624</v>
      </c>
      <c r="I74" s="183" t="s">
        <v>624</v>
      </c>
      <c r="J74" s="183" t="s">
        <v>624</v>
      </c>
      <c r="K74" s="183" t="s">
        <v>624</v>
      </c>
      <c r="L74" s="183" t="s">
        <v>624</v>
      </c>
      <c r="M74" s="183" t="s">
        <v>624</v>
      </c>
      <c r="N74" s="183" t="s">
        <v>624</v>
      </c>
      <c r="O74" s="183" t="s">
        <v>624</v>
      </c>
      <c r="P74" s="183" t="s">
        <v>624</v>
      </c>
      <c r="Q74" s="183" t="s">
        <v>624</v>
      </c>
      <c r="R74" s="183" t="s">
        <v>624</v>
      </c>
      <c r="S74" s="183" t="s">
        <v>624</v>
      </c>
      <c r="T74" s="183" t="s">
        <v>624</v>
      </c>
      <c r="U74" s="183" t="s">
        <v>624</v>
      </c>
      <c r="V74" s="183" t="s">
        <v>624</v>
      </c>
      <c r="W74" s="183" t="s">
        <v>624</v>
      </c>
      <c r="X74" s="183" t="s">
        <v>624</v>
      </c>
      <c r="Y74" s="183" t="s">
        <v>624</v>
      </c>
      <c r="Z74" s="183" t="s">
        <v>624</v>
      </c>
      <c r="AA74" s="183" t="s">
        <v>624</v>
      </c>
      <c r="AB74" s="183" t="s">
        <v>624</v>
      </c>
      <c r="AC74" s="183" t="s">
        <v>624</v>
      </c>
      <c r="AD74" s="183" t="s">
        <v>624</v>
      </c>
      <c r="AE74" s="183" t="s">
        <v>624</v>
      </c>
      <c r="AF74" s="183" t="s">
        <v>624</v>
      </c>
      <c r="AG74" s="183" t="s">
        <v>624</v>
      </c>
      <c r="AH74" s="183" t="s">
        <v>624</v>
      </c>
      <c r="AI74" s="183" t="s">
        <v>624</v>
      </c>
      <c r="AJ74" s="183" t="s">
        <v>624</v>
      </c>
      <c r="AK74" s="183" t="s">
        <v>624</v>
      </c>
      <c r="AL74" s="183" t="s">
        <v>624</v>
      </c>
      <c r="AM74" s="183" t="s">
        <v>624</v>
      </c>
      <c r="AN74" s="183" t="s">
        <v>624</v>
      </c>
      <c r="AO74" s="183" t="s">
        <v>624</v>
      </c>
      <c r="AP74" s="183" t="s">
        <v>624</v>
      </c>
      <c r="AQ74" s="183" t="s">
        <v>624</v>
      </c>
      <c r="AR74" s="183" t="s">
        <v>624</v>
      </c>
      <c r="AS74" s="183" t="s">
        <v>624</v>
      </c>
      <c r="AT74" s="183" t="s">
        <v>624</v>
      </c>
      <c r="AU74" s="183" t="s">
        <v>624</v>
      </c>
      <c r="AV74" s="183" t="s">
        <v>624</v>
      </c>
    </row>
    <row r="75" spans="1:48" ht="18.95" customHeight="1" x14ac:dyDescent="0.15">
      <c r="A75" s="742"/>
      <c r="B75" s="7" t="s">
        <v>544</v>
      </c>
      <c r="C75" s="33" t="s">
        <v>545</v>
      </c>
      <c r="D75" s="183" t="s">
        <v>624</v>
      </c>
      <c r="E75" s="183" t="s">
        <v>624</v>
      </c>
      <c r="F75" s="183" t="s">
        <v>624</v>
      </c>
      <c r="G75" s="183" t="s">
        <v>624</v>
      </c>
      <c r="H75" s="183" t="s">
        <v>624</v>
      </c>
      <c r="I75" s="183" t="s">
        <v>624</v>
      </c>
      <c r="J75" s="183" t="s">
        <v>624</v>
      </c>
      <c r="K75" s="183" t="s">
        <v>624</v>
      </c>
      <c r="L75" s="183" t="s">
        <v>624</v>
      </c>
      <c r="M75" s="183" t="s">
        <v>624</v>
      </c>
      <c r="N75" s="183" t="s">
        <v>624</v>
      </c>
      <c r="O75" s="183" t="s">
        <v>624</v>
      </c>
      <c r="P75" s="183" t="s">
        <v>624</v>
      </c>
      <c r="Q75" s="183" t="s">
        <v>624</v>
      </c>
      <c r="R75" s="183" t="s">
        <v>624</v>
      </c>
      <c r="S75" s="183" t="s">
        <v>624</v>
      </c>
      <c r="T75" s="183" t="s">
        <v>624</v>
      </c>
      <c r="U75" s="183" t="s">
        <v>624</v>
      </c>
      <c r="V75" s="183" t="s">
        <v>624</v>
      </c>
      <c r="W75" s="183" t="s">
        <v>624</v>
      </c>
      <c r="X75" s="183" t="s">
        <v>624</v>
      </c>
      <c r="Y75" s="183" t="s">
        <v>624</v>
      </c>
      <c r="Z75" s="183" t="s">
        <v>624</v>
      </c>
      <c r="AA75" s="183" t="s">
        <v>624</v>
      </c>
      <c r="AB75" s="183" t="s">
        <v>624</v>
      </c>
      <c r="AC75" s="183" t="s">
        <v>624</v>
      </c>
      <c r="AD75" s="183" t="s">
        <v>624</v>
      </c>
      <c r="AE75" s="183" t="s">
        <v>624</v>
      </c>
      <c r="AF75" s="183" t="s">
        <v>624</v>
      </c>
      <c r="AG75" s="183" t="s">
        <v>624</v>
      </c>
      <c r="AH75" s="183" t="s">
        <v>624</v>
      </c>
      <c r="AI75" s="183" t="s">
        <v>624</v>
      </c>
      <c r="AJ75" s="183" t="s">
        <v>624</v>
      </c>
      <c r="AK75" s="183" t="s">
        <v>624</v>
      </c>
      <c r="AL75" s="183" t="s">
        <v>624</v>
      </c>
      <c r="AM75" s="183" t="s">
        <v>624</v>
      </c>
      <c r="AN75" s="183" t="s">
        <v>624</v>
      </c>
      <c r="AO75" s="183" t="s">
        <v>624</v>
      </c>
      <c r="AP75" s="183" t="s">
        <v>624</v>
      </c>
      <c r="AQ75" s="183" t="s">
        <v>624</v>
      </c>
      <c r="AR75" s="183" t="s">
        <v>624</v>
      </c>
      <c r="AS75" s="183" t="s">
        <v>624</v>
      </c>
      <c r="AT75" s="183" t="s">
        <v>624</v>
      </c>
      <c r="AU75" s="183" t="s">
        <v>624</v>
      </c>
      <c r="AV75" s="183" t="s">
        <v>624</v>
      </c>
    </row>
    <row r="76" spans="1:48" ht="18.95" customHeight="1" x14ac:dyDescent="0.15">
      <c r="A76" s="742"/>
      <c r="B76" s="7" t="s">
        <v>1057</v>
      </c>
      <c r="C76" s="33" t="s">
        <v>1058</v>
      </c>
      <c r="D76" s="183" t="s">
        <v>624</v>
      </c>
      <c r="E76" s="183" t="s">
        <v>624</v>
      </c>
      <c r="F76" s="183" t="s">
        <v>624</v>
      </c>
      <c r="G76" s="183" t="s">
        <v>624</v>
      </c>
      <c r="H76" s="183" t="s">
        <v>624</v>
      </c>
      <c r="I76" s="183" t="s">
        <v>624</v>
      </c>
      <c r="J76" s="183" t="s">
        <v>624</v>
      </c>
      <c r="K76" s="183" t="s">
        <v>624</v>
      </c>
      <c r="L76" s="183" t="s">
        <v>624</v>
      </c>
      <c r="M76" s="183" t="s">
        <v>624</v>
      </c>
      <c r="N76" s="183" t="s">
        <v>624</v>
      </c>
      <c r="O76" s="183" t="s">
        <v>624</v>
      </c>
      <c r="P76" s="183" t="s">
        <v>624</v>
      </c>
      <c r="Q76" s="183" t="s">
        <v>624</v>
      </c>
      <c r="R76" s="183" t="s">
        <v>624</v>
      </c>
      <c r="S76" s="183" t="s">
        <v>624</v>
      </c>
      <c r="T76" s="183" t="s">
        <v>624</v>
      </c>
      <c r="U76" s="183" t="s">
        <v>624</v>
      </c>
      <c r="V76" s="183" t="s">
        <v>624</v>
      </c>
      <c r="W76" s="183" t="s">
        <v>624</v>
      </c>
      <c r="X76" s="183" t="s">
        <v>624</v>
      </c>
      <c r="Y76" s="183" t="s">
        <v>624</v>
      </c>
      <c r="Z76" s="183" t="s">
        <v>624</v>
      </c>
      <c r="AA76" s="183" t="s">
        <v>624</v>
      </c>
      <c r="AB76" s="183" t="s">
        <v>624</v>
      </c>
      <c r="AC76" s="183" t="s">
        <v>624</v>
      </c>
      <c r="AD76" s="183" t="s">
        <v>624</v>
      </c>
      <c r="AE76" s="183" t="s">
        <v>624</v>
      </c>
      <c r="AF76" s="183" t="s">
        <v>624</v>
      </c>
      <c r="AG76" s="183" t="s">
        <v>624</v>
      </c>
      <c r="AH76" s="183" t="s">
        <v>624</v>
      </c>
      <c r="AI76" s="183" t="s">
        <v>624</v>
      </c>
      <c r="AJ76" s="183" t="s">
        <v>624</v>
      </c>
      <c r="AK76" s="183" t="s">
        <v>624</v>
      </c>
      <c r="AL76" s="183" t="s">
        <v>624</v>
      </c>
      <c r="AM76" s="183" t="s">
        <v>624</v>
      </c>
      <c r="AN76" s="183" t="s">
        <v>624</v>
      </c>
      <c r="AO76" s="183" t="s">
        <v>624</v>
      </c>
      <c r="AP76" s="183" t="s">
        <v>624</v>
      </c>
      <c r="AQ76" s="183" t="s">
        <v>624</v>
      </c>
      <c r="AR76" s="183" t="s">
        <v>624</v>
      </c>
      <c r="AS76" s="183" t="s">
        <v>624</v>
      </c>
      <c r="AT76" s="183" t="s">
        <v>624</v>
      </c>
      <c r="AU76" s="183" t="s">
        <v>624</v>
      </c>
      <c r="AV76" s="183" t="s">
        <v>624</v>
      </c>
    </row>
    <row r="77" spans="1:48" ht="18.95" customHeight="1" x14ac:dyDescent="0.15">
      <c r="A77" s="742"/>
      <c r="B77" s="7" t="s">
        <v>1022</v>
      </c>
      <c r="C77" s="33" t="s">
        <v>546</v>
      </c>
      <c r="D77" s="33" t="s">
        <v>1055</v>
      </c>
      <c r="E77" s="33" t="s">
        <v>1056</v>
      </c>
      <c r="F77" s="183" t="s">
        <v>624</v>
      </c>
      <c r="G77" s="183" t="s">
        <v>624</v>
      </c>
      <c r="H77" s="183" t="s">
        <v>624</v>
      </c>
      <c r="I77" s="183" t="s">
        <v>624</v>
      </c>
      <c r="J77" s="183" t="s">
        <v>624</v>
      </c>
      <c r="K77" s="183" t="s">
        <v>624</v>
      </c>
      <c r="L77" s="183" t="s">
        <v>624</v>
      </c>
      <c r="M77" s="183" t="s">
        <v>624</v>
      </c>
      <c r="N77" s="183" t="s">
        <v>624</v>
      </c>
      <c r="O77" s="183" t="s">
        <v>624</v>
      </c>
      <c r="P77" s="183" t="s">
        <v>624</v>
      </c>
      <c r="Q77" s="183" t="s">
        <v>624</v>
      </c>
      <c r="R77" s="183" t="s">
        <v>624</v>
      </c>
      <c r="S77" s="183" t="s">
        <v>624</v>
      </c>
      <c r="T77" s="183" t="s">
        <v>624</v>
      </c>
      <c r="U77" s="183" t="s">
        <v>624</v>
      </c>
      <c r="V77" s="183" t="s">
        <v>624</v>
      </c>
      <c r="W77" s="183" t="s">
        <v>624</v>
      </c>
      <c r="X77" s="183" t="s">
        <v>624</v>
      </c>
      <c r="Y77" s="183" t="s">
        <v>624</v>
      </c>
      <c r="Z77" s="183" t="s">
        <v>624</v>
      </c>
      <c r="AA77" s="183" t="s">
        <v>624</v>
      </c>
      <c r="AB77" s="183" t="s">
        <v>624</v>
      </c>
      <c r="AC77" s="183" t="s">
        <v>624</v>
      </c>
      <c r="AD77" s="183" t="s">
        <v>624</v>
      </c>
      <c r="AE77" s="183" t="s">
        <v>624</v>
      </c>
      <c r="AF77" s="183" t="s">
        <v>624</v>
      </c>
      <c r="AG77" s="183" t="s">
        <v>624</v>
      </c>
      <c r="AH77" s="183" t="s">
        <v>624</v>
      </c>
      <c r="AI77" s="183" t="s">
        <v>624</v>
      </c>
      <c r="AJ77" s="183" t="s">
        <v>624</v>
      </c>
      <c r="AK77" s="183" t="s">
        <v>624</v>
      </c>
      <c r="AL77" s="183" t="s">
        <v>624</v>
      </c>
      <c r="AM77" s="183" t="s">
        <v>624</v>
      </c>
      <c r="AN77" s="183" t="s">
        <v>624</v>
      </c>
      <c r="AO77" s="183" t="s">
        <v>624</v>
      </c>
      <c r="AP77" s="183" t="s">
        <v>624</v>
      </c>
      <c r="AQ77" s="183" t="s">
        <v>624</v>
      </c>
      <c r="AR77" s="183" t="s">
        <v>624</v>
      </c>
      <c r="AS77" s="183" t="s">
        <v>624</v>
      </c>
      <c r="AT77" s="183" t="s">
        <v>624</v>
      </c>
      <c r="AU77" s="183" t="s">
        <v>624</v>
      </c>
      <c r="AV77" s="183" t="s">
        <v>624</v>
      </c>
    </row>
    <row r="78" spans="1:48" ht="18.95" customHeight="1" x14ac:dyDescent="0.15">
      <c r="A78" s="742"/>
      <c r="B78" s="7" t="s">
        <v>1059</v>
      </c>
      <c r="C78" s="33" t="s">
        <v>1061</v>
      </c>
      <c r="D78" s="33" t="s">
        <v>1062</v>
      </c>
      <c r="E78" s="33" t="s">
        <v>1063</v>
      </c>
      <c r="F78" s="183" t="s">
        <v>624</v>
      </c>
      <c r="G78" s="183" t="s">
        <v>624</v>
      </c>
      <c r="H78" s="183" t="s">
        <v>624</v>
      </c>
      <c r="I78" s="183" t="s">
        <v>624</v>
      </c>
      <c r="J78" s="183" t="s">
        <v>624</v>
      </c>
      <c r="K78" s="183" t="s">
        <v>624</v>
      </c>
      <c r="L78" s="183" t="s">
        <v>624</v>
      </c>
      <c r="M78" s="183" t="s">
        <v>624</v>
      </c>
      <c r="N78" s="183" t="s">
        <v>624</v>
      </c>
      <c r="O78" s="183" t="s">
        <v>624</v>
      </c>
      <c r="P78" s="183" t="s">
        <v>624</v>
      </c>
      <c r="Q78" s="183" t="s">
        <v>624</v>
      </c>
      <c r="R78" s="183" t="s">
        <v>624</v>
      </c>
      <c r="S78" s="183" t="s">
        <v>624</v>
      </c>
      <c r="T78" s="183" t="s">
        <v>624</v>
      </c>
      <c r="U78" s="183" t="s">
        <v>624</v>
      </c>
      <c r="V78" s="183" t="s">
        <v>624</v>
      </c>
      <c r="W78" s="183" t="s">
        <v>624</v>
      </c>
      <c r="X78" s="183" t="s">
        <v>624</v>
      </c>
      <c r="Y78" s="183" t="s">
        <v>624</v>
      </c>
      <c r="Z78" s="183" t="s">
        <v>624</v>
      </c>
      <c r="AA78" s="183" t="s">
        <v>624</v>
      </c>
      <c r="AB78" s="183" t="s">
        <v>624</v>
      </c>
      <c r="AC78" s="183" t="s">
        <v>624</v>
      </c>
      <c r="AD78" s="183" t="s">
        <v>624</v>
      </c>
      <c r="AE78" s="183" t="s">
        <v>624</v>
      </c>
      <c r="AF78" s="183" t="s">
        <v>624</v>
      </c>
      <c r="AG78" s="183" t="s">
        <v>624</v>
      </c>
      <c r="AH78" s="183" t="s">
        <v>624</v>
      </c>
      <c r="AI78" s="183" t="s">
        <v>624</v>
      </c>
      <c r="AJ78" s="183" t="s">
        <v>624</v>
      </c>
      <c r="AK78" s="183" t="s">
        <v>624</v>
      </c>
      <c r="AL78" s="183" t="s">
        <v>624</v>
      </c>
      <c r="AM78" s="183" t="s">
        <v>624</v>
      </c>
      <c r="AN78" s="183" t="s">
        <v>624</v>
      </c>
      <c r="AO78" s="183" t="s">
        <v>624</v>
      </c>
      <c r="AP78" s="183" t="s">
        <v>624</v>
      </c>
      <c r="AQ78" s="183" t="s">
        <v>624</v>
      </c>
      <c r="AR78" s="183" t="s">
        <v>624</v>
      </c>
      <c r="AS78" s="183" t="s">
        <v>624</v>
      </c>
      <c r="AT78" s="183" t="s">
        <v>624</v>
      </c>
      <c r="AU78" s="183" t="s">
        <v>624</v>
      </c>
      <c r="AV78" s="183" t="s">
        <v>624</v>
      </c>
    </row>
    <row r="79" spans="1:48" ht="18.95" customHeight="1" x14ac:dyDescent="0.15">
      <c r="A79" s="742"/>
      <c r="B79" s="7" t="s">
        <v>1024</v>
      </c>
      <c r="C79" s="33" t="s">
        <v>547</v>
      </c>
      <c r="D79" s="33" t="s">
        <v>548</v>
      </c>
      <c r="E79" s="505" t="s">
        <v>549</v>
      </c>
      <c r="F79" s="183" t="s">
        <v>550</v>
      </c>
      <c r="G79" s="183" t="s">
        <v>624</v>
      </c>
      <c r="H79" s="183" t="s">
        <v>624</v>
      </c>
      <c r="I79" s="183" t="s">
        <v>624</v>
      </c>
      <c r="J79" s="183" t="s">
        <v>624</v>
      </c>
      <c r="K79" s="183" t="s">
        <v>624</v>
      </c>
      <c r="L79" s="183" t="s">
        <v>624</v>
      </c>
      <c r="M79" s="183" t="s">
        <v>624</v>
      </c>
      <c r="N79" s="183" t="s">
        <v>624</v>
      </c>
      <c r="O79" s="183" t="s">
        <v>624</v>
      </c>
      <c r="P79" s="183" t="s">
        <v>624</v>
      </c>
      <c r="Q79" s="183" t="s">
        <v>624</v>
      </c>
      <c r="R79" s="183" t="s">
        <v>624</v>
      </c>
      <c r="S79" s="183" t="s">
        <v>624</v>
      </c>
      <c r="T79" s="183" t="s">
        <v>624</v>
      </c>
      <c r="U79" s="183" t="s">
        <v>624</v>
      </c>
      <c r="V79" s="183" t="s">
        <v>624</v>
      </c>
      <c r="W79" s="183" t="s">
        <v>624</v>
      </c>
      <c r="X79" s="183" t="s">
        <v>624</v>
      </c>
      <c r="Y79" s="183" t="s">
        <v>624</v>
      </c>
      <c r="Z79" s="183" t="s">
        <v>624</v>
      </c>
      <c r="AA79" s="183" t="s">
        <v>624</v>
      </c>
      <c r="AB79" s="183" t="s">
        <v>624</v>
      </c>
      <c r="AC79" s="183" t="s">
        <v>624</v>
      </c>
      <c r="AD79" s="183" t="s">
        <v>624</v>
      </c>
      <c r="AE79" s="183" t="s">
        <v>624</v>
      </c>
      <c r="AF79" s="183" t="s">
        <v>624</v>
      </c>
      <c r="AG79" s="183" t="s">
        <v>624</v>
      </c>
      <c r="AH79" s="183" t="s">
        <v>624</v>
      </c>
      <c r="AI79" s="183" t="s">
        <v>624</v>
      </c>
      <c r="AJ79" s="183" t="s">
        <v>624</v>
      </c>
      <c r="AK79" s="183" t="s">
        <v>624</v>
      </c>
      <c r="AL79" s="183" t="s">
        <v>624</v>
      </c>
      <c r="AM79" s="183" t="s">
        <v>624</v>
      </c>
      <c r="AN79" s="183" t="s">
        <v>624</v>
      </c>
      <c r="AO79" s="183" t="s">
        <v>624</v>
      </c>
      <c r="AP79" s="183" t="s">
        <v>624</v>
      </c>
      <c r="AQ79" s="183" t="s">
        <v>624</v>
      </c>
      <c r="AR79" s="183" t="s">
        <v>624</v>
      </c>
      <c r="AS79" s="183" t="s">
        <v>624</v>
      </c>
      <c r="AT79" s="183" t="s">
        <v>624</v>
      </c>
      <c r="AU79" s="183" t="s">
        <v>624</v>
      </c>
      <c r="AV79" s="183" t="s">
        <v>624</v>
      </c>
    </row>
    <row r="80" spans="1:48" ht="18.95" customHeight="1" x14ac:dyDescent="0.15">
      <c r="A80" s="742"/>
      <c r="B80" s="7" t="s">
        <v>1060</v>
      </c>
      <c r="C80" s="33" t="s">
        <v>1064</v>
      </c>
      <c r="D80" s="183" t="s">
        <v>624</v>
      </c>
      <c r="E80" s="183" t="s">
        <v>624</v>
      </c>
      <c r="F80" s="183" t="s">
        <v>624</v>
      </c>
      <c r="G80" s="183" t="s">
        <v>624</v>
      </c>
      <c r="H80" s="183" t="s">
        <v>624</v>
      </c>
      <c r="I80" s="183" t="s">
        <v>624</v>
      </c>
      <c r="J80" s="183" t="s">
        <v>624</v>
      </c>
      <c r="K80" s="183" t="s">
        <v>624</v>
      </c>
      <c r="L80" s="183" t="s">
        <v>624</v>
      </c>
      <c r="M80" s="183" t="s">
        <v>624</v>
      </c>
      <c r="N80" s="183" t="s">
        <v>624</v>
      </c>
      <c r="O80" s="183" t="s">
        <v>624</v>
      </c>
      <c r="P80" s="183" t="s">
        <v>624</v>
      </c>
      <c r="Q80" s="183" t="s">
        <v>624</v>
      </c>
      <c r="R80" s="183" t="s">
        <v>624</v>
      </c>
      <c r="S80" s="183" t="s">
        <v>624</v>
      </c>
      <c r="T80" s="183" t="s">
        <v>624</v>
      </c>
      <c r="U80" s="183" t="s">
        <v>624</v>
      </c>
      <c r="V80" s="183" t="s">
        <v>624</v>
      </c>
      <c r="W80" s="183" t="s">
        <v>624</v>
      </c>
      <c r="X80" s="183" t="s">
        <v>624</v>
      </c>
      <c r="Y80" s="183" t="s">
        <v>624</v>
      </c>
      <c r="Z80" s="183" t="s">
        <v>624</v>
      </c>
      <c r="AA80" s="183" t="s">
        <v>624</v>
      </c>
      <c r="AB80" s="183" t="s">
        <v>624</v>
      </c>
      <c r="AC80" s="183" t="s">
        <v>624</v>
      </c>
      <c r="AD80" s="183" t="s">
        <v>624</v>
      </c>
      <c r="AE80" s="183" t="s">
        <v>624</v>
      </c>
      <c r="AF80" s="183" t="s">
        <v>624</v>
      </c>
      <c r="AG80" s="183" t="s">
        <v>624</v>
      </c>
      <c r="AH80" s="183" t="s">
        <v>624</v>
      </c>
      <c r="AI80" s="183" t="s">
        <v>624</v>
      </c>
      <c r="AJ80" s="183" t="s">
        <v>624</v>
      </c>
      <c r="AK80" s="183" t="s">
        <v>624</v>
      </c>
      <c r="AL80" s="183" t="s">
        <v>624</v>
      </c>
      <c r="AM80" s="183" t="s">
        <v>624</v>
      </c>
      <c r="AN80" s="183" t="s">
        <v>624</v>
      </c>
      <c r="AO80" s="183" t="s">
        <v>624</v>
      </c>
      <c r="AP80" s="183" t="s">
        <v>624</v>
      </c>
      <c r="AQ80" s="183" t="s">
        <v>624</v>
      </c>
      <c r="AR80" s="183" t="s">
        <v>624</v>
      </c>
      <c r="AS80" s="183" t="s">
        <v>624</v>
      </c>
      <c r="AT80" s="183" t="s">
        <v>624</v>
      </c>
      <c r="AU80" s="183" t="s">
        <v>624</v>
      </c>
      <c r="AV80" s="183" t="s">
        <v>624</v>
      </c>
    </row>
    <row r="81" spans="1:48" ht="18.95" customHeight="1" x14ac:dyDescent="0.15">
      <c r="A81" s="742"/>
      <c r="B81" s="7" t="s">
        <v>1023</v>
      </c>
      <c r="C81" s="33" t="s">
        <v>551</v>
      </c>
      <c r="D81" s="183" t="s">
        <v>624</v>
      </c>
      <c r="E81" s="183" t="s">
        <v>624</v>
      </c>
      <c r="F81" s="183" t="s">
        <v>624</v>
      </c>
      <c r="G81" s="183" t="s">
        <v>624</v>
      </c>
      <c r="H81" s="183" t="s">
        <v>624</v>
      </c>
      <c r="I81" s="183" t="s">
        <v>624</v>
      </c>
      <c r="J81" s="183" t="s">
        <v>624</v>
      </c>
      <c r="K81" s="183" t="s">
        <v>624</v>
      </c>
      <c r="L81" s="183" t="s">
        <v>624</v>
      </c>
      <c r="M81" s="183" t="s">
        <v>624</v>
      </c>
      <c r="N81" s="183" t="s">
        <v>624</v>
      </c>
      <c r="O81" s="183" t="s">
        <v>624</v>
      </c>
      <c r="P81" s="183" t="s">
        <v>624</v>
      </c>
      <c r="Q81" s="183" t="s">
        <v>624</v>
      </c>
      <c r="R81" s="183" t="s">
        <v>624</v>
      </c>
      <c r="S81" s="183" t="s">
        <v>624</v>
      </c>
      <c r="T81" s="183" t="s">
        <v>624</v>
      </c>
      <c r="U81" s="183" t="s">
        <v>624</v>
      </c>
      <c r="V81" s="183" t="s">
        <v>624</v>
      </c>
      <c r="W81" s="183" t="s">
        <v>624</v>
      </c>
      <c r="X81" s="183" t="s">
        <v>624</v>
      </c>
      <c r="Y81" s="183" t="s">
        <v>624</v>
      </c>
      <c r="Z81" s="183" t="s">
        <v>624</v>
      </c>
      <c r="AA81" s="183" t="s">
        <v>624</v>
      </c>
      <c r="AB81" s="183" t="s">
        <v>624</v>
      </c>
      <c r="AC81" s="183" t="s">
        <v>624</v>
      </c>
      <c r="AD81" s="183" t="s">
        <v>624</v>
      </c>
      <c r="AE81" s="183" t="s">
        <v>624</v>
      </c>
      <c r="AF81" s="183" t="s">
        <v>624</v>
      </c>
      <c r="AG81" s="183" t="s">
        <v>624</v>
      </c>
      <c r="AH81" s="183" t="s">
        <v>624</v>
      </c>
      <c r="AI81" s="183" t="s">
        <v>624</v>
      </c>
      <c r="AJ81" s="183" t="s">
        <v>624</v>
      </c>
      <c r="AK81" s="183" t="s">
        <v>624</v>
      </c>
      <c r="AL81" s="183" t="s">
        <v>624</v>
      </c>
      <c r="AM81" s="183" t="s">
        <v>624</v>
      </c>
      <c r="AN81" s="183" t="s">
        <v>624</v>
      </c>
      <c r="AO81" s="183" t="s">
        <v>624</v>
      </c>
      <c r="AP81" s="183" t="s">
        <v>624</v>
      </c>
      <c r="AQ81" s="183" t="s">
        <v>624</v>
      </c>
      <c r="AR81" s="183" t="s">
        <v>624</v>
      </c>
      <c r="AS81" s="183" t="s">
        <v>624</v>
      </c>
      <c r="AT81" s="183" t="s">
        <v>624</v>
      </c>
      <c r="AU81" s="183" t="s">
        <v>624</v>
      </c>
      <c r="AV81" s="183" t="s">
        <v>624</v>
      </c>
    </row>
    <row r="82" spans="1:48" ht="18.95" customHeight="1" x14ac:dyDescent="0.15">
      <c r="A82" s="742"/>
      <c r="B82" s="7" t="s">
        <v>552</v>
      </c>
      <c r="C82" s="33" t="s">
        <v>553</v>
      </c>
      <c r="D82" s="183" t="s">
        <v>624</v>
      </c>
      <c r="E82" s="183" t="s">
        <v>624</v>
      </c>
      <c r="F82" s="183" t="s">
        <v>624</v>
      </c>
      <c r="G82" s="183" t="s">
        <v>624</v>
      </c>
      <c r="H82" s="183" t="s">
        <v>624</v>
      </c>
      <c r="I82" s="183" t="s">
        <v>624</v>
      </c>
      <c r="J82" s="183" t="s">
        <v>624</v>
      </c>
      <c r="K82" s="183" t="s">
        <v>624</v>
      </c>
      <c r="L82" s="183" t="s">
        <v>624</v>
      </c>
      <c r="M82" s="183" t="s">
        <v>624</v>
      </c>
      <c r="N82" s="183" t="s">
        <v>624</v>
      </c>
      <c r="O82" s="183" t="s">
        <v>624</v>
      </c>
      <c r="P82" s="183" t="s">
        <v>624</v>
      </c>
      <c r="Q82" s="183" t="s">
        <v>624</v>
      </c>
      <c r="R82" s="183" t="s">
        <v>624</v>
      </c>
      <c r="S82" s="183" t="s">
        <v>624</v>
      </c>
      <c r="T82" s="183" t="s">
        <v>624</v>
      </c>
      <c r="U82" s="183" t="s">
        <v>624</v>
      </c>
      <c r="V82" s="183" t="s">
        <v>624</v>
      </c>
      <c r="W82" s="183" t="s">
        <v>624</v>
      </c>
      <c r="X82" s="183" t="s">
        <v>624</v>
      </c>
      <c r="Y82" s="183" t="s">
        <v>624</v>
      </c>
      <c r="Z82" s="183" t="s">
        <v>624</v>
      </c>
      <c r="AA82" s="183" t="s">
        <v>624</v>
      </c>
      <c r="AB82" s="183" t="s">
        <v>624</v>
      </c>
      <c r="AC82" s="183" t="s">
        <v>624</v>
      </c>
      <c r="AD82" s="183" t="s">
        <v>624</v>
      </c>
      <c r="AE82" s="183" t="s">
        <v>624</v>
      </c>
      <c r="AF82" s="183" t="s">
        <v>624</v>
      </c>
      <c r="AG82" s="183" t="s">
        <v>624</v>
      </c>
      <c r="AH82" s="183" t="s">
        <v>624</v>
      </c>
      <c r="AI82" s="183" t="s">
        <v>624</v>
      </c>
      <c r="AJ82" s="183" t="s">
        <v>624</v>
      </c>
      <c r="AK82" s="183" t="s">
        <v>624</v>
      </c>
      <c r="AL82" s="183" t="s">
        <v>624</v>
      </c>
      <c r="AM82" s="183" t="s">
        <v>624</v>
      </c>
      <c r="AN82" s="183" t="s">
        <v>624</v>
      </c>
      <c r="AO82" s="183" t="s">
        <v>624</v>
      </c>
      <c r="AP82" s="183" t="s">
        <v>624</v>
      </c>
      <c r="AQ82" s="183" t="s">
        <v>624</v>
      </c>
      <c r="AR82" s="183" t="s">
        <v>624</v>
      </c>
      <c r="AS82" s="183" t="s">
        <v>624</v>
      </c>
      <c r="AT82" s="183" t="s">
        <v>624</v>
      </c>
      <c r="AU82" s="183" t="s">
        <v>624</v>
      </c>
      <c r="AV82" s="183" t="s">
        <v>624</v>
      </c>
    </row>
    <row r="83" spans="1:48" ht="18.95" customHeight="1" x14ac:dyDescent="0.15">
      <c r="A83" s="195"/>
      <c r="B83" s="195"/>
      <c r="C83" s="512"/>
      <c r="D83" s="512"/>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row>
    <row r="84" spans="1:48" ht="18.95" customHeight="1" x14ac:dyDescent="0.15">
      <c r="A84" s="195"/>
      <c r="B84" s="195"/>
      <c r="C84" s="512"/>
      <c r="D84" s="512"/>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row>
    <row r="85" spans="1:48" ht="18.95" customHeight="1" x14ac:dyDescent="0.15">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row>
    <row r="86" spans="1:48" x14ac:dyDescent="0.15">
      <c r="B86" s="196" t="s">
        <v>83</v>
      </c>
    </row>
    <row r="87" spans="1:48" x14ac:dyDescent="0.15">
      <c r="B87" s="196" t="s">
        <v>687</v>
      </c>
    </row>
    <row r="88" spans="1:48" ht="14.25" x14ac:dyDescent="0.15">
      <c r="A88" s="19"/>
      <c r="B88" s="17" t="s">
        <v>66</v>
      </c>
    </row>
    <row r="89" spans="1:48" ht="14.25" x14ac:dyDescent="0.15">
      <c r="A89" s="19"/>
      <c r="B89" s="17" t="s">
        <v>67</v>
      </c>
    </row>
    <row r="90" spans="1:48" ht="14.25" x14ac:dyDescent="0.15">
      <c r="B90" s="404" t="s">
        <v>1116</v>
      </c>
    </row>
    <row r="91" spans="1:48" ht="14.25" x14ac:dyDescent="0.15">
      <c r="A91" s="19"/>
      <c r="B91" s="17" t="s">
        <v>478</v>
      </c>
    </row>
    <row r="92" spans="1:48" ht="14.25" x14ac:dyDescent="0.15">
      <c r="B92" s="404" t="s">
        <v>554</v>
      </c>
    </row>
    <row r="93" spans="1:48" ht="14.25" x14ac:dyDescent="0.15">
      <c r="B93" s="404" t="s">
        <v>1016</v>
      </c>
    </row>
  </sheetData>
  <mergeCells count="7">
    <mergeCell ref="A74:A82"/>
    <mergeCell ref="B1:C1"/>
    <mergeCell ref="C2:AV2"/>
    <mergeCell ref="A3:A37"/>
    <mergeCell ref="A38:A64"/>
    <mergeCell ref="A72:A73"/>
    <mergeCell ref="A65:A71"/>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114"/>
  <sheetViews>
    <sheetView topLeftCell="C74" workbookViewId="0">
      <selection activeCell="B86" sqref="B86"/>
    </sheetView>
  </sheetViews>
  <sheetFormatPr defaultColWidth="8.875" defaultRowHeight="14.25" x14ac:dyDescent="0.15"/>
  <cols>
    <col min="1" max="1" width="8.875" style="79"/>
    <col min="2" max="2" width="46.5" style="82" customWidth="1"/>
    <col min="3" max="3" width="17.625" style="82" customWidth="1"/>
    <col min="4" max="4" width="21.125" style="82" customWidth="1"/>
    <col min="5" max="5" width="22.375" style="82" bestFit="1" customWidth="1"/>
    <col min="6" max="6" width="18" style="82" bestFit="1" customWidth="1"/>
    <col min="7" max="7" width="15.625" style="82" bestFit="1" customWidth="1"/>
    <col min="8" max="8" width="13.625" style="82" customWidth="1"/>
    <col min="9" max="10" width="8.875" style="82"/>
    <col min="11" max="257" width="8.875" style="79"/>
    <col min="258" max="258" width="16" style="79" customWidth="1"/>
    <col min="259" max="259" width="17.625" style="79" customWidth="1"/>
    <col min="260" max="260" width="21.125" style="79" customWidth="1"/>
    <col min="261" max="261" width="22.375" style="79" bestFit="1" customWidth="1"/>
    <col min="262" max="262" width="8.875" style="79"/>
    <col min="263" max="263" width="9.875" style="79" customWidth="1"/>
    <col min="264" max="513" width="8.875" style="79"/>
    <col min="514" max="514" width="16" style="79" customWidth="1"/>
    <col min="515" max="515" width="17.625" style="79" customWidth="1"/>
    <col min="516" max="516" width="21.125" style="79" customWidth="1"/>
    <col min="517" max="517" width="22.375" style="79" bestFit="1" customWidth="1"/>
    <col min="518" max="518" width="8.875" style="79"/>
    <col min="519" max="519" width="9.875" style="79" customWidth="1"/>
    <col min="520" max="769" width="8.875" style="79"/>
    <col min="770" max="770" width="16" style="79" customWidth="1"/>
    <col min="771" max="771" width="17.625" style="79" customWidth="1"/>
    <col min="772" max="772" width="21.125" style="79" customWidth="1"/>
    <col min="773" max="773" width="22.375" style="79" bestFit="1" customWidth="1"/>
    <col min="774" max="774" width="8.875" style="79"/>
    <col min="775" max="775" width="9.875" style="79" customWidth="1"/>
    <col min="776" max="1025" width="8.875" style="79"/>
    <col min="1026" max="1026" width="16" style="79" customWidth="1"/>
    <col min="1027" max="1027" width="17.625" style="79" customWidth="1"/>
    <col min="1028" max="1028" width="21.125" style="79" customWidth="1"/>
    <col min="1029" max="1029" width="22.375" style="79" bestFit="1" customWidth="1"/>
    <col min="1030" max="1030" width="8.875" style="79"/>
    <col min="1031" max="1031" width="9.875" style="79" customWidth="1"/>
    <col min="1032" max="1281" width="8.875" style="79"/>
    <col min="1282" max="1282" width="16" style="79" customWidth="1"/>
    <col min="1283" max="1283" width="17.625" style="79" customWidth="1"/>
    <col min="1284" max="1284" width="21.125" style="79" customWidth="1"/>
    <col min="1285" max="1285" width="22.375" style="79" bestFit="1" customWidth="1"/>
    <col min="1286" max="1286" width="8.875" style="79"/>
    <col min="1287" max="1287" width="9.875" style="79" customWidth="1"/>
    <col min="1288" max="1537" width="8.875" style="79"/>
    <col min="1538" max="1538" width="16" style="79" customWidth="1"/>
    <col min="1539" max="1539" width="17.625" style="79" customWidth="1"/>
    <col min="1540" max="1540" width="21.125" style="79" customWidth="1"/>
    <col min="1541" max="1541" width="22.375" style="79" bestFit="1" customWidth="1"/>
    <col min="1542" max="1542" width="8.875" style="79"/>
    <col min="1543" max="1543" width="9.875" style="79" customWidth="1"/>
    <col min="1544" max="1793" width="8.875" style="79"/>
    <col min="1794" max="1794" width="16" style="79" customWidth="1"/>
    <col min="1795" max="1795" width="17.625" style="79" customWidth="1"/>
    <col min="1796" max="1796" width="21.125" style="79" customWidth="1"/>
    <col min="1797" max="1797" width="22.375" style="79" bestFit="1" customWidth="1"/>
    <col min="1798" max="1798" width="8.875" style="79"/>
    <col min="1799" max="1799" width="9.875" style="79" customWidth="1"/>
    <col min="1800" max="2049" width="8.875" style="79"/>
    <col min="2050" max="2050" width="16" style="79" customWidth="1"/>
    <col min="2051" max="2051" width="17.625" style="79" customWidth="1"/>
    <col min="2052" max="2052" width="21.125" style="79" customWidth="1"/>
    <col min="2053" max="2053" width="22.375" style="79" bestFit="1" customWidth="1"/>
    <col min="2054" max="2054" width="8.875" style="79"/>
    <col min="2055" max="2055" width="9.875" style="79" customWidth="1"/>
    <col min="2056" max="2305" width="8.875" style="79"/>
    <col min="2306" max="2306" width="16" style="79" customWidth="1"/>
    <col min="2307" max="2307" width="17.625" style="79" customWidth="1"/>
    <col min="2308" max="2308" width="21.125" style="79" customWidth="1"/>
    <col min="2309" max="2309" width="22.375" style="79" bestFit="1" customWidth="1"/>
    <col min="2310" max="2310" width="8.875" style="79"/>
    <col min="2311" max="2311" width="9.875" style="79" customWidth="1"/>
    <col min="2312" max="2561" width="8.875" style="79"/>
    <col min="2562" max="2562" width="16" style="79" customWidth="1"/>
    <col min="2563" max="2563" width="17.625" style="79" customWidth="1"/>
    <col min="2564" max="2564" width="21.125" style="79" customWidth="1"/>
    <col min="2565" max="2565" width="22.375" style="79" bestFit="1" customWidth="1"/>
    <col min="2566" max="2566" width="8.875" style="79"/>
    <col min="2567" max="2567" width="9.875" style="79" customWidth="1"/>
    <col min="2568" max="2817" width="8.875" style="79"/>
    <col min="2818" max="2818" width="16" style="79" customWidth="1"/>
    <col min="2819" max="2819" width="17.625" style="79" customWidth="1"/>
    <col min="2820" max="2820" width="21.125" style="79" customWidth="1"/>
    <col min="2821" max="2821" width="22.375" style="79" bestFit="1" customWidth="1"/>
    <col min="2822" max="2822" width="8.875" style="79"/>
    <col min="2823" max="2823" width="9.875" style="79" customWidth="1"/>
    <col min="2824" max="3073" width="8.875" style="79"/>
    <col min="3074" max="3074" width="16" style="79" customWidth="1"/>
    <col min="3075" max="3075" width="17.625" style="79" customWidth="1"/>
    <col min="3076" max="3076" width="21.125" style="79" customWidth="1"/>
    <col min="3077" max="3077" width="22.375" style="79" bestFit="1" customWidth="1"/>
    <col min="3078" max="3078" width="8.875" style="79"/>
    <col min="3079" max="3079" width="9.875" style="79" customWidth="1"/>
    <col min="3080" max="3329" width="8.875" style="79"/>
    <col min="3330" max="3330" width="16" style="79" customWidth="1"/>
    <col min="3331" max="3331" width="17.625" style="79" customWidth="1"/>
    <col min="3332" max="3332" width="21.125" style="79" customWidth="1"/>
    <col min="3333" max="3333" width="22.375" style="79" bestFit="1" customWidth="1"/>
    <col min="3334" max="3334" width="8.875" style="79"/>
    <col min="3335" max="3335" width="9.875" style="79" customWidth="1"/>
    <col min="3336" max="3585" width="8.875" style="79"/>
    <col min="3586" max="3586" width="16" style="79" customWidth="1"/>
    <col min="3587" max="3587" width="17.625" style="79" customWidth="1"/>
    <col min="3588" max="3588" width="21.125" style="79" customWidth="1"/>
    <col min="3589" max="3589" width="22.375" style="79" bestFit="1" customWidth="1"/>
    <col min="3590" max="3590" width="8.875" style="79"/>
    <col min="3591" max="3591" width="9.875" style="79" customWidth="1"/>
    <col min="3592" max="3841" width="8.875" style="79"/>
    <col min="3842" max="3842" width="16" style="79" customWidth="1"/>
    <col min="3843" max="3843" width="17.625" style="79" customWidth="1"/>
    <col min="3844" max="3844" width="21.125" style="79" customWidth="1"/>
    <col min="3845" max="3845" width="22.375" style="79" bestFit="1" customWidth="1"/>
    <col min="3846" max="3846" width="8.875" style="79"/>
    <col min="3847" max="3847" width="9.875" style="79" customWidth="1"/>
    <col min="3848" max="4097" width="8.875" style="79"/>
    <col min="4098" max="4098" width="16" style="79" customWidth="1"/>
    <col min="4099" max="4099" width="17.625" style="79" customWidth="1"/>
    <col min="4100" max="4100" width="21.125" style="79" customWidth="1"/>
    <col min="4101" max="4101" width="22.375" style="79" bestFit="1" customWidth="1"/>
    <col min="4102" max="4102" width="8.875" style="79"/>
    <col min="4103" max="4103" width="9.875" style="79" customWidth="1"/>
    <col min="4104" max="4353" width="8.875" style="79"/>
    <col min="4354" max="4354" width="16" style="79" customWidth="1"/>
    <col min="4355" max="4355" width="17.625" style="79" customWidth="1"/>
    <col min="4356" max="4356" width="21.125" style="79" customWidth="1"/>
    <col min="4357" max="4357" width="22.375" style="79" bestFit="1" customWidth="1"/>
    <col min="4358" max="4358" width="8.875" style="79"/>
    <col min="4359" max="4359" width="9.875" style="79" customWidth="1"/>
    <col min="4360" max="4609" width="8.875" style="79"/>
    <col min="4610" max="4610" width="16" style="79" customWidth="1"/>
    <col min="4611" max="4611" width="17.625" style="79" customWidth="1"/>
    <col min="4612" max="4612" width="21.125" style="79" customWidth="1"/>
    <col min="4613" max="4613" width="22.375" style="79" bestFit="1" customWidth="1"/>
    <col min="4614" max="4614" width="8.875" style="79"/>
    <col min="4615" max="4615" width="9.875" style="79" customWidth="1"/>
    <col min="4616" max="4865" width="8.875" style="79"/>
    <col min="4866" max="4866" width="16" style="79" customWidth="1"/>
    <col min="4867" max="4867" width="17.625" style="79" customWidth="1"/>
    <col min="4868" max="4868" width="21.125" style="79" customWidth="1"/>
    <col min="4869" max="4869" width="22.375" style="79" bestFit="1" customWidth="1"/>
    <col min="4870" max="4870" width="8.875" style="79"/>
    <col min="4871" max="4871" width="9.875" style="79" customWidth="1"/>
    <col min="4872" max="5121" width="8.875" style="79"/>
    <col min="5122" max="5122" width="16" style="79" customWidth="1"/>
    <col min="5123" max="5123" width="17.625" style="79" customWidth="1"/>
    <col min="5124" max="5124" width="21.125" style="79" customWidth="1"/>
    <col min="5125" max="5125" width="22.375" style="79" bestFit="1" customWidth="1"/>
    <col min="5126" max="5126" width="8.875" style="79"/>
    <col min="5127" max="5127" width="9.875" style="79" customWidth="1"/>
    <col min="5128" max="5377" width="8.875" style="79"/>
    <col min="5378" max="5378" width="16" style="79" customWidth="1"/>
    <col min="5379" max="5379" width="17.625" style="79" customWidth="1"/>
    <col min="5380" max="5380" width="21.125" style="79" customWidth="1"/>
    <col min="5381" max="5381" width="22.375" style="79" bestFit="1" customWidth="1"/>
    <col min="5382" max="5382" width="8.875" style="79"/>
    <col min="5383" max="5383" width="9.875" style="79" customWidth="1"/>
    <col min="5384" max="5633" width="8.875" style="79"/>
    <col min="5634" max="5634" width="16" style="79" customWidth="1"/>
    <col min="5635" max="5635" width="17.625" style="79" customWidth="1"/>
    <col min="5636" max="5636" width="21.125" style="79" customWidth="1"/>
    <col min="5637" max="5637" width="22.375" style="79" bestFit="1" customWidth="1"/>
    <col min="5638" max="5638" width="8.875" style="79"/>
    <col min="5639" max="5639" width="9.875" style="79" customWidth="1"/>
    <col min="5640" max="5889" width="8.875" style="79"/>
    <col min="5890" max="5890" width="16" style="79" customWidth="1"/>
    <col min="5891" max="5891" width="17.625" style="79" customWidth="1"/>
    <col min="5892" max="5892" width="21.125" style="79" customWidth="1"/>
    <col min="5893" max="5893" width="22.375" style="79" bestFit="1" customWidth="1"/>
    <col min="5894" max="5894" width="8.875" style="79"/>
    <col min="5895" max="5895" width="9.875" style="79" customWidth="1"/>
    <col min="5896" max="6145" width="8.875" style="79"/>
    <col min="6146" max="6146" width="16" style="79" customWidth="1"/>
    <col min="6147" max="6147" width="17.625" style="79" customWidth="1"/>
    <col min="6148" max="6148" width="21.125" style="79" customWidth="1"/>
    <col min="6149" max="6149" width="22.375" style="79" bestFit="1" customWidth="1"/>
    <col min="6150" max="6150" width="8.875" style="79"/>
    <col min="6151" max="6151" width="9.875" style="79" customWidth="1"/>
    <col min="6152" max="6401" width="8.875" style="79"/>
    <col min="6402" max="6402" width="16" style="79" customWidth="1"/>
    <col min="6403" max="6403" width="17.625" style="79" customWidth="1"/>
    <col min="6404" max="6404" width="21.125" style="79" customWidth="1"/>
    <col min="6405" max="6405" width="22.375" style="79" bestFit="1" customWidth="1"/>
    <col min="6406" max="6406" width="8.875" style="79"/>
    <col min="6407" max="6407" width="9.875" style="79" customWidth="1"/>
    <col min="6408" max="6657" width="8.875" style="79"/>
    <col min="6658" max="6658" width="16" style="79" customWidth="1"/>
    <col min="6659" max="6659" width="17.625" style="79" customWidth="1"/>
    <col min="6660" max="6660" width="21.125" style="79" customWidth="1"/>
    <col min="6661" max="6661" width="22.375" style="79" bestFit="1" customWidth="1"/>
    <col min="6662" max="6662" width="8.875" style="79"/>
    <col min="6663" max="6663" width="9.875" style="79" customWidth="1"/>
    <col min="6664" max="6913" width="8.875" style="79"/>
    <col min="6914" max="6914" width="16" style="79" customWidth="1"/>
    <col min="6915" max="6915" width="17.625" style="79" customWidth="1"/>
    <col min="6916" max="6916" width="21.125" style="79" customWidth="1"/>
    <col min="6917" max="6917" width="22.375" style="79" bestFit="1" customWidth="1"/>
    <col min="6918" max="6918" width="8.875" style="79"/>
    <col min="6919" max="6919" width="9.875" style="79" customWidth="1"/>
    <col min="6920" max="7169" width="8.875" style="79"/>
    <col min="7170" max="7170" width="16" style="79" customWidth="1"/>
    <col min="7171" max="7171" width="17.625" style="79" customWidth="1"/>
    <col min="7172" max="7172" width="21.125" style="79" customWidth="1"/>
    <col min="7173" max="7173" width="22.375" style="79" bestFit="1" customWidth="1"/>
    <col min="7174" max="7174" width="8.875" style="79"/>
    <col min="7175" max="7175" width="9.875" style="79" customWidth="1"/>
    <col min="7176" max="7425" width="8.875" style="79"/>
    <col min="7426" max="7426" width="16" style="79" customWidth="1"/>
    <col min="7427" max="7427" width="17.625" style="79" customWidth="1"/>
    <col min="7428" max="7428" width="21.125" style="79" customWidth="1"/>
    <col min="7429" max="7429" width="22.375" style="79" bestFit="1" customWidth="1"/>
    <col min="7430" max="7430" width="8.875" style="79"/>
    <col min="7431" max="7431" width="9.875" style="79" customWidth="1"/>
    <col min="7432" max="7681" width="8.875" style="79"/>
    <col min="7682" max="7682" width="16" style="79" customWidth="1"/>
    <col min="7683" max="7683" width="17.625" style="79" customWidth="1"/>
    <col min="7684" max="7684" width="21.125" style="79" customWidth="1"/>
    <col min="7685" max="7685" width="22.375" style="79" bestFit="1" customWidth="1"/>
    <col min="7686" max="7686" width="8.875" style="79"/>
    <col min="7687" max="7687" width="9.875" style="79" customWidth="1"/>
    <col min="7688" max="7937" width="8.875" style="79"/>
    <col min="7938" max="7938" width="16" style="79" customWidth="1"/>
    <col min="7939" max="7939" width="17.625" style="79" customWidth="1"/>
    <col min="7940" max="7940" width="21.125" style="79" customWidth="1"/>
    <col min="7941" max="7941" width="22.375" style="79" bestFit="1" customWidth="1"/>
    <col min="7942" max="7942" width="8.875" style="79"/>
    <col min="7943" max="7943" width="9.875" style="79" customWidth="1"/>
    <col min="7944" max="8193" width="8.875" style="79"/>
    <col min="8194" max="8194" width="16" style="79" customWidth="1"/>
    <col min="8195" max="8195" width="17.625" style="79" customWidth="1"/>
    <col min="8196" max="8196" width="21.125" style="79" customWidth="1"/>
    <col min="8197" max="8197" width="22.375" style="79" bestFit="1" customWidth="1"/>
    <col min="8198" max="8198" width="8.875" style="79"/>
    <col min="8199" max="8199" width="9.875" style="79" customWidth="1"/>
    <col min="8200" max="8449" width="8.875" style="79"/>
    <col min="8450" max="8450" width="16" style="79" customWidth="1"/>
    <col min="8451" max="8451" width="17.625" style="79" customWidth="1"/>
    <col min="8452" max="8452" width="21.125" style="79" customWidth="1"/>
    <col min="8453" max="8453" width="22.375" style="79" bestFit="1" customWidth="1"/>
    <col min="8454" max="8454" width="8.875" style="79"/>
    <col min="8455" max="8455" width="9.875" style="79" customWidth="1"/>
    <col min="8456" max="8705" width="8.875" style="79"/>
    <col min="8706" max="8706" width="16" style="79" customWidth="1"/>
    <col min="8707" max="8707" width="17.625" style="79" customWidth="1"/>
    <col min="8708" max="8708" width="21.125" style="79" customWidth="1"/>
    <col min="8709" max="8709" width="22.375" style="79" bestFit="1" customWidth="1"/>
    <col min="8710" max="8710" width="8.875" style="79"/>
    <col min="8711" max="8711" width="9.875" style="79" customWidth="1"/>
    <col min="8712" max="8961" width="8.875" style="79"/>
    <col min="8962" max="8962" width="16" style="79" customWidth="1"/>
    <col min="8963" max="8963" width="17.625" style="79" customWidth="1"/>
    <col min="8964" max="8964" width="21.125" style="79" customWidth="1"/>
    <col min="8965" max="8965" width="22.375" style="79" bestFit="1" customWidth="1"/>
    <col min="8966" max="8966" width="8.875" style="79"/>
    <col min="8967" max="8967" width="9.875" style="79" customWidth="1"/>
    <col min="8968" max="9217" width="8.875" style="79"/>
    <col min="9218" max="9218" width="16" style="79" customWidth="1"/>
    <col min="9219" max="9219" width="17.625" style="79" customWidth="1"/>
    <col min="9220" max="9220" width="21.125" style="79" customWidth="1"/>
    <col min="9221" max="9221" width="22.375" style="79" bestFit="1" customWidth="1"/>
    <col min="9222" max="9222" width="8.875" style="79"/>
    <col min="9223" max="9223" width="9.875" style="79" customWidth="1"/>
    <col min="9224" max="9473" width="8.875" style="79"/>
    <col min="9474" max="9474" width="16" style="79" customWidth="1"/>
    <col min="9475" max="9475" width="17.625" style="79" customWidth="1"/>
    <col min="9476" max="9476" width="21.125" style="79" customWidth="1"/>
    <col min="9477" max="9477" width="22.375" style="79" bestFit="1" customWidth="1"/>
    <col min="9478" max="9478" width="8.875" style="79"/>
    <col min="9479" max="9479" width="9.875" style="79" customWidth="1"/>
    <col min="9480" max="9729" width="8.875" style="79"/>
    <col min="9730" max="9730" width="16" style="79" customWidth="1"/>
    <col min="9731" max="9731" width="17.625" style="79" customWidth="1"/>
    <col min="9732" max="9732" width="21.125" style="79" customWidth="1"/>
    <col min="9733" max="9733" width="22.375" style="79" bestFit="1" customWidth="1"/>
    <col min="9734" max="9734" width="8.875" style="79"/>
    <col min="9735" max="9735" width="9.875" style="79" customWidth="1"/>
    <col min="9736" max="9985" width="8.875" style="79"/>
    <col min="9986" max="9986" width="16" style="79" customWidth="1"/>
    <col min="9987" max="9987" width="17.625" style="79" customWidth="1"/>
    <col min="9988" max="9988" width="21.125" style="79" customWidth="1"/>
    <col min="9989" max="9989" width="22.375" style="79" bestFit="1" customWidth="1"/>
    <col min="9990" max="9990" width="8.875" style="79"/>
    <col min="9991" max="9991" width="9.875" style="79" customWidth="1"/>
    <col min="9992" max="10241" width="8.875" style="79"/>
    <col min="10242" max="10242" width="16" style="79" customWidth="1"/>
    <col min="10243" max="10243" width="17.625" style="79" customWidth="1"/>
    <col min="10244" max="10244" width="21.125" style="79" customWidth="1"/>
    <col min="10245" max="10245" width="22.375" style="79" bestFit="1" customWidth="1"/>
    <col min="10246" max="10246" width="8.875" style="79"/>
    <col min="10247" max="10247" width="9.875" style="79" customWidth="1"/>
    <col min="10248" max="10497" width="8.875" style="79"/>
    <col min="10498" max="10498" width="16" style="79" customWidth="1"/>
    <col min="10499" max="10499" width="17.625" style="79" customWidth="1"/>
    <col min="10500" max="10500" width="21.125" style="79" customWidth="1"/>
    <col min="10501" max="10501" width="22.375" style="79" bestFit="1" customWidth="1"/>
    <col min="10502" max="10502" width="8.875" style="79"/>
    <col min="10503" max="10503" width="9.875" style="79" customWidth="1"/>
    <col min="10504" max="10753" width="8.875" style="79"/>
    <col min="10754" max="10754" width="16" style="79" customWidth="1"/>
    <col min="10755" max="10755" width="17.625" style="79" customWidth="1"/>
    <col min="10756" max="10756" width="21.125" style="79" customWidth="1"/>
    <col min="10757" max="10757" width="22.375" style="79" bestFit="1" customWidth="1"/>
    <col min="10758" max="10758" width="8.875" style="79"/>
    <col min="10759" max="10759" width="9.875" style="79" customWidth="1"/>
    <col min="10760" max="11009" width="8.875" style="79"/>
    <col min="11010" max="11010" width="16" style="79" customWidth="1"/>
    <col min="11011" max="11011" width="17.625" style="79" customWidth="1"/>
    <col min="11012" max="11012" width="21.125" style="79" customWidth="1"/>
    <col min="11013" max="11013" width="22.375" style="79" bestFit="1" customWidth="1"/>
    <col min="11014" max="11014" width="8.875" style="79"/>
    <col min="11015" max="11015" width="9.875" style="79" customWidth="1"/>
    <col min="11016" max="11265" width="8.875" style="79"/>
    <col min="11266" max="11266" width="16" style="79" customWidth="1"/>
    <col min="11267" max="11267" width="17.625" style="79" customWidth="1"/>
    <col min="11268" max="11268" width="21.125" style="79" customWidth="1"/>
    <col min="11269" max="11269" width="22.375" style="79" bestFit="1" customWidth="1"/>
    <col min="11270" max="11270" width="8.875" style="79"/>
    <col min="11271" max="11271" width="9.875" style="79" customWidth="1"/>
    <col min="11272" max="11521" width="8.875" style="79"/>
    <col min="11522" max="11522" width="16" style="79" customWidth="1"/>
    <col min="11523" max="11523" width="17.625" style="79" customWidth="1"/>
    <col min="11524" max="11524" width="21.125" style="79" customWidth="1"/>
    <col min="11525" max="11525" width="22.375" style="79" bestFit="1" customWidth="1"/>
    <col min="11526" max="11526" width="8.875" style="79"/>
    <col min="11527" max="11527" width="9.875" style="79" customWidth="1"/>
    <col min="11528" max="11777" width="8.875" style="79"/>
    <col min="11778" max="11778" width="16" style="79" customWidth="1"/>
    <col min="11779" max="11779" width="17.625" style="79" customWidth="1"/>
    <col min="11780" max="11780" width="21.125" style="79" customWidth="1"/>
    <col min="11781" max="11781" width="22.375" style="79" bestFit="1" customWidth="1"/>
    <col min="11782" max="11782" width="8.875" style="79"/>
    <col min="11783" max="11783" width="9.875" style="79" customWidth="1"/>
    <col min="11784" max="12033" width="8.875" style="79"/>
    <col min="12034" max="12034" width="16" style="79" customWidth="1"/>
    <col min="12035" max="12035" width="17.625" style="79" customWidth="1"/>
    <col min="12036" max="12036" width="21.125" style="79" customWidth="1"/>
    <col min="12037" max="12037" width="22.375" style="79" bestFit="1" customWidth="1"/>
    <col min="12038" max="12038" width="8.875" style="79"/>
    <col min="12039" max="12039" width="9.875" style="79" customWidth="1"/>
    <col min="12040" max="12289" width="8.875" style="79"/>
    <col min="12290" max="12290" width="16" style="79" customWidth="1"/>
    <col min="12291" max="12291" width="17.625" style="79" customWidth="1"/>
    <col min="12292" max="12292" width="21.125" style="79" customWidth="1"/>
    <col min="12293" max="12293" width="22.375" style="79" bestFit="1" customWidth="1"/>
    <col min="12294" max="12294" width="8.875" style="79"/>
    <col min="12295" max="12295" width="9.875" style="79" customWidth="1"/>
    <col min="12296" max="12545" width="8.875" style="79"/>
    <col min="12546" max="12546" width="16" style="79" customWidth="1"/>
    <col min="12547" max="12547" width="17.625" style="79" customWidth="1"/>
    <col min="12548" max="12548" width="21.125" style="79" customWidth="1"/>
    <col min="12549" max="12549" width="22.375" style="79" bestFit="1" customWidth="1"/>
    <col min="12550" max="12550" width="8.875" style="79"/>
    <col min="12551" max="12551" width="9.875" style="79" customWidth="1"/>
    <col min="12552" max="12801" width="8.875" style="79"/>
    <col min="12802" max="12802" width="16" style="79" customWidth="1"/>
    <col min="12803" max="12803" width="17.625" style="79" customWidth="1"/>
    <col min="12804" max="12804" width="21.125" style="79" customWidth="1"/>
    <col min="12805" max="12805" width="22.375" style="79" bestFit="1" customWidth="1"/>
    <col min="12806" max="12806" width="8.875" style="79"/>
    <col min="12807" max="12807" width="9.875" style="79" customWidth="1"/>
    <col min="12808" max="13057" width="8.875" style="79"/>
    <col min="13058" max="13058" width="16" style="79" customWidth="1"/>
    <col min="13059" max="13059" width="17.625" style="79" customWidth="1"/>
    <col min="13060" max="13060" width="21.125" style="79" customWidth="1"/>
    <col min="13061" max="13061" width="22.375" style="79" bestFit="1" customWidth="1"/>
    <col min="13062" max="13062" width="8.875" style="79"/>
    <col min="13063" max="13063" width="9.875" style="79" customWidth="1"/>
    <col min="13064" max="13313" width="8.875" style="79"/>
    <col min="13314" max="13314" width="16" style="79" customWidth="1"/>
    <col min="13315" max="13315" width="17.625" style="79" customWidth="1"/>
    <col min="13316" max="13316" width="21.125" style="79" customWidth="1"/>
    <col min="13317" max="13317" width="22.375" style="79" bestFit="1" customWidth="1"/>
    <col min="13318" max="13318" width="8.875" style="79"/>
    <col min="13319" max="13319" width="9.875" style="79" customWidth="1"/>
    <col min="13320" max="13569" width="8.875" style="79"/>
    <col min="13570" max="13570" width="16" style="79" customWidth="1"/>
    <col min="13571" max="13571" width="17.625" style="79" customWidth="1"/>
    <col min="13572" max="13572" width="21.125" style="79" customWidth="1"/>
    <col min="13573" max="13573" width="22.375" style="79" bestFit="1" customWidth="1"/>
    <col min="13574" max="13574" width="8.875" style="79"/>
    <col min="13575" max="13575" width="9.875" style="79" customWidth="1"/>
    <col min="13576" max="13825" width="8.875" style="79"/>
    <col min="13826" max="13826" width="16" style="79" customWidth="1"/>
    <col min="13827" max="13827" width="17.625" style="79" customWidth="1"/>
    <col min="13828" max="13828" width="21.125" style="79" customWidth="1"/>
    <col min="13829" max="13829" width="22.375" style="79" bestFit="1" customWidth="1"/>
    <col min="13830" max="13830" width="8.875" style="79"/>
    <col min="13831" max="13831" width="9.875" style="79" customWidth="1"/>
    <col min="13832" max="14081" width="8.875" style="79"/>
    <col min="14082" max="14082" width="16" style="79" customWidth="1"/>
    <col min="14083" max="14083" width="17.625" style="79" customWidth="1"/>
    <col min="14084" max="14084" width="21.125" style="79" customWidth="1"/>
    <col min="14085" max="14085" width="22.375" style="79" bestFit="1" customWidth="1"/>
    <col min="14086" max="14086" width="8.875" style="79"/>
    <col min="14087" max="14087" width="9.875" style="79" customWidth="1"/>
    <col min="14088" max="14337" width="8.875" style="79"/>
    <col min="14338" max="14338" width="16" style="79" customWidth="1"/>
    <col min="14339" max="14339" width="17.625" style="79" customWidth="1"/>
    <col min="14340" max="14340" width="21.125" style="79" customWidth="1"/>
    <col min="14341" max="14341" width="22.375" style="79" bestFit="1" customWidth="1"/>
    <col min="14342" max="14342" width="8.875" style="79"/>
    <col min="14343" max="14343" width="9.875" style="79" customWidth="1"/>
    <col min="14344" max="14593" width="8.875" style="79"/>
    <col min="14594" max="14594" width="16" style="79" customWidth="1"/>
    <col min="14595" max="14595" width="17.625" style="79" customWidth="1"/>
    <col min="14596" max="14596" width="21.125" style="79" customWidth="1"/>
    <col min="14597" max="14597" width="22.375" style="79" bestFit="1" customWidth="1"/>
    <col min="14598" max="14598" width="8.875" style="79"/>
    <col min="14599" max="14599" width="9.875" style="79" customWidth="1"/>
    <col min="14600" max="14849" width="8.875" style="79"/>
    <col min="14850" max="14850" width="16" style="79" customWidth="1"/>
    <col min="14851" max="14851" width="17.625" style="79" customWidth="1"/>
    <col min="14852" max="14852" width="21.125" style="79" customWidth="1"/>
    <col min="14853" max="14853" width="22.375" style="79" bestFit="1" customWidth="1"/>
    <col min="14854" max="14854" width="8.875" style="79"/>
    <col min="14855" max="14855" width="9.875" style="79" customWidth="1"/>
    <col min="14856" max="15105" width="8.875" style="79"/>
    <col min="15106" max="15106" width="16" style="79" customWidth="1"/>
    <col min="15107" max="15107" width="17.625" style="79" customWidth="1"/>
    <col min="15108" max="15108" width="21.125" style="79" customWidth="1"/>
    <col min="15109" max="15109" width="22.375" style="79" bestFit="1" customWidth="1"/>
    <col min="15110" max="15110" width="8.875" style="79"/>
    <col min="15111" max="15111" width="9.875" style="79" customWidth="1"/>
    <col min="15112" max="15361" width="8.875" style="79"/>
    <col min="15362" max="15362" width="16" style="79" customWidth="1"/>
    <col min="15363" max="15363" width="17.625" style="79" customWidth="1"/>
    <col min="15364" max="15364" width="21.125" style="79" customWidth="1"/>
    <col min="15365" max="15365" width="22.375" style="79" bestFit="1" customWidth="1"/>
    <col min="15366" max="15366" width="8.875" style="79"/>
    <col min="15367" max="15367" width="9.875" style="79" customWidth="1"/>
    <col min="15368" max="15617" width="8.875" style="79"/>
    <col min="15618" max="15618" width="16" style="79" customWidth="1"/>
    <col min="15619" max="15619" width="17.625" style="79" customWidth="1"/>
    <col min="15620" max="15620" width="21.125" style="79" customWidth="1"/>
    <col min="15621" max="15621" width="22.375" style="79" bestFit="1" customWidth="1"/>
    <col min="15622" max="15622" width="8.875" style="79"/>
    <col min="15623" max="15623" width="9.875" style="79" customWidth="1"/>
    <col min="15624" max="15873" width="8.875" style="79"/>
    <col min="15874" max="15874" width="16" style="79" customWidth="1"/>
    <col min="15875" max="15875" width="17.625" style="79" customWidth="1"/>
    <col min="15876" max="15876" width="21.125" style="79" customWidth="1"/>
    <col min="15877" max="15877" width="22.375" style="79" bestFit="1" customWidth="1"/>
    <col min="15878" max="15878" width="8.875" style="79"/>
    <col min="15879" max="15879" width="9.875" style="79" customWidth="1"/>
    <col min="15880" max="16129" width="8.875" style="79"/>
    <col min="16130" max="16130" width="16" style="79" customWidth="1"/>
    <col min="16131" max="16131" width="17.625" style="79" customWidth="1"/>
    <col min="16132" max="16132" width="21.125" style="79" customWidth="1"/>
    <col min="16133" max="16133" width="22.375" style="79" bestFit="1" customWidth="1"/>
    <col min="16134" max="16134" width="8.875" style="79"/>
    <col min="16135" max="16135" width="9.875" style="79" customWidth="1"/>
    <col min="16136" max="16384" width="8.875" style="79"/>
  </cols>
  <sheetData>
    <row r="1" spans="1:14" x14ac:dyDescent="0.15">
      <c r="A1" s="87" t="s">
        <v>68</v>
      </c>
      <c r="B1" s="88" t="s">
        <v>392</v>
      </c>
      <c r="C1" s="757" t="s">
        <v>4</v>
      </c>
      <c r="D1" s="757"/>
      <c r="E1" s="757"/>
      <c r="F1" s="757"/>
      <c r="G1" s="757"/>
      <c r="H1" s="757"/>
      <c r="I1" s="757"/>
      <c r="J1" s="757"/>
      <c r="K1" s="757"/>
      <c r="L1" s="757"/>
      <c r="M1" s="757"/>
      <c r="N1" s="757"/>
    </row>
    <row r="2" spans="1:14" s="10" customFormat="1" ht="13.5" x14ac:dyDescent="0.15">
      <c r="A2" s="758" t="s">
        <v>393</v>
      </c>
      <c r="B2" s="197" t="s">
        <v>413</v>
      </c>
      <c r="C2" s="446" t="s">
        <v>730</v>
      </c>
      <c r="D2" s="198" t="s">
        <v>731</v>
      </c>
      <c r="E2" s="198" t="s">
        <v>732</v>
      </c>
      <c r="F2" s="33"/>
      <c r="G2" s="33"/>
      <c r="H2" s="33"/>
      <c r="I2" s="33"/>
      <c r="J2" s="33"/>
      <c r="K2" s="67"/>
      <c r="L2" s="67"/>
      <c r="M2" s="67"/>
      <c r="N2" s="67"/>
    </row>
    <row r="3" spans="1:14" s="10" customFormat="1" ht="13.5" x14ac:dyDescent="0.15">
      <c r="A3" s="758"/>
      <c r="B3" s="199" t="s">
        <v>414</v>
      </c>
      <c r="C3" s="64" t="s">
        <v>733</v>
      </c>
      <c r="D3" s="33" t="s">
        <v>1093</v>
      </c>
      <c r="E3" s="33"/>
      <c r="F3" s="33"/>
      <c r="G3" s="33"/>
      <c r="H3" s="33"/>
      <c r="I3" s="67"/>
      <c r="J3" s="67"/>
      <c r="K3" s="67"/>
      <c r="L3" s="67"/>
    </row>
    <row r="4" spans="1:14" s="10" customFormat="1" ht="13.5" x14ac:dyDescent="0.15">
      <c r="A4" s="758"/>
      <c r="B4" s="201" t="s">
        <v>734</v>
      </c>
      <c r="C4" s="33" t="s">
        <v>735</v>
      </c>
      <c r="D4" s="33" t="s">
        <v>1072</v>
      </c>
      <c r="E4" s="33"/>
      <c r="F4" s="33"/>
      <c r="G4" s="33"/>
      <c r="H4" s="33"/>
      <c r="I4" s="64"/>
      <c r="J4" s="33"/>
      <c r="K4" s="67"/>
      <c r="L4" s="67"/>
      <c r="M4" s="67"/>
      <c r="N4" s="67"/>
    </row>
    <row r="5" spans="1:14" s="9" customFormat="1" x14ac:dyDescent="0.15">
      <c r="A5" s="758"/>
      <c r="B5" s="202" t="s">
        <v>736</v>
      </c>
      <c r="C5" s="406" t="s">
        <v>737</v>
      </c>
      <c r="D5" s="33" t="s">
        <v>738</v>
      </c>
      <c r="E5" s="64" t="s">
        <v>1005</v>
      </c>
      <c r="F5" s="33"/>
      <c r="G5" s="33"/>
      <c r="H5" s="33"/>
      <c r="I5" s="33"/>
      <c r="J5" s="33"/>
      <c r="K5" s="67"/>
      <c r="L5" s="67"/>
      <c r="M5" s="67"/>
      <c r="N5" s="67"/>
    </row>
    <row r="6" spans="1:14" s="9" customFormat="1" x14ac:dyDescent="0.15">
      <c r="A6" s="758"/>
      <c r="B6" s="202" t="s">
        <v>1073</v>
      </c>
      <c r="C6" s="406" t="s">
        <v>1074</v>
      </c>
      <c r="D6" s="33"/>
      <c r="E6" s="64"/>
      <c r="F6" s="33"/>
      <c r="G6" s="33"/>
      <c r="H6" s="33"/>
      <c r="I6" s="33"/>
      <c r="J6" s="33"/>
      <c r="K6" s="67"/>
      <c r="L6" s="511"/>
      <c r="M6" s="511"/>
      <c r="N6" s="511"/>
    </row>
    <row r="7" spans="1:14" s="447" customFormat="1" x14ac:dyDescent="0.15">
      <c r="A7" s="758"/>
      <c r="B7" s="199" t="s">
        <v>739</v>
      </c>
      <c r="C7" s="17" t="s">
        <v>740</v>
      </c>
      <c r="D7" s="203" t="s">
        <v>741</v>
      </c>
      <c r="E7" s="80"/>
      <c r="F7" s="80"/>
      <c r="G7" s="80"/>
      <c r="H7" s="80"/>
      <c r="I7" s="80"/>
      <c r="J7" s="80"/>
      <c r="K7" s="80"/>
    </row>
    <row r="8" spans="1:14" s="447" customFormat="1" ht="13.5" x14ac:dyDescent="0.15">
      <c r="A8" s="758"/>
      <c r="B8" s="197" t="s">
        <v>742</v>
      </c>
      <c r="C8" s="448" t="s">
        <v>743</v>
      </c>
      <c r="D8" s="33"/>
      <c r="E8" s="33"/>
      <c r="F8" s="33"/>
      <c r="G8" s="33"/>
      <c r="H8" s="33"/>
      <c r="I8" s="33"/>
      <c r="J8" s="33"/>
      <c r="K8" s="33"/>
      <c r="L8" s="33"/>
      <c r="M8" s="33"/>
      <c r="N8" s="33"/>
    </row>
    <row r="9" spans="1:14" s="447" customFormat="1" ht="13.5" x14ac:dyDescent="0.15">
      <c r="A9" s="758"/>
      <c r="B9" s="197" t="s">
        <v>744</v>
      </c>
      <c r="C9" s="448" t="s">
        <v>745</v>
      </c>
      <c r="D9" s="33" t="s">
        <v>993</v>
      </c>
      <c r="E9" s="33" t="s">
        <v>994</v>
      </c>
      <c r="F9" s="33"/>
      <c r="G9" s="33"/>
      <c r="H9" s="33"/>
      <c r="I9" s="33"/>
      <c r="J9" s="33"/>
      <c r="K9" s="33"/>
      <c r="L9" s="33"/>
      <c r="M9" s="33"/>
      <c r="N9" s="33"/>
    </row>
    <row r="10" spans="1:14" s="447" customFormat="1" ht="13.5" x14ac:dyDescent="0.15">
      <c r="A10" s="758"/>
      <c r="B10" s="202" t="s">
        <v>415</v>
      </c>
      <c r="C10" s="448" t="s">
        <v>746</v>
      </c>
      <c r="D10" s="33"/>
      <c r="E10" s="33"/>
      <c r="F10" s="33"/>
      <c r="G10" s="33"/>
      <c r="H10" s="33"/>
      <c r="I10" s="33"/>
      <c r="J10" s="33"/>
      <c r="K10" s="33"/>
      <c r="L10" s="33"/>
      <c r="M10" s="33"/>
      <c r="N10" s="33"/>
    </row>
    <row r="11" spans="1:14" s="10" customFormat="1" ht="13.5" x14ac:dyDescent="0.15">
      <c r="A11" s="758"/>
      <c r="B11" s="514" t="s">
        <v>747</v>
      </c>
      <c r="C11" s="448" t="s">
        <v>748</v>
      </c>
      <c r="D11" s="33" t="s">
        <v>749</v>
      </c>
      <c r="E11" s="33" t="s">
        <v>1094</v>
      </c>
      <c r="F11" s="33" t="s">
        <v>387</v>
      </c>
      <c r="G11" s="33" t="s">
        <v>750</v>
      </c>
      <c r="H11" s="33"/>
      <c r="I11" s="33"/>
      <c r="J11" s="33"/>
      <c r="K11" s="33"/>
      <c r="L11" s="33"/>
      <c r="M11" s="33"/>
      <c r="N11" s="33"/>
    </row>
    <row r="12" spans="1:14" s="10" customFormat="1" ht="13.5" x14ac:dyDescent="0.15">
      <c r="A12" s="758"/>
      <c r="B12" s="202" t="s">
        <v>751</v>
      </c>
      <c r="C12" s="448" t="s">
        <v>752</v>
      </c>
      <c r="D12" s="172"/>
      <c r="E12" s="33"/>
      <c r="F12" s="33"/>
      <c r="G12" s="33"/>
      <c r="H12" s="33"/>
      <c r="I12" s="33"/>
      <c r="J12" s="33"/>
      <c r="K12" s="67"/>
      <c r="L12" s="67"/>
      <c r="M12" s="67"/>
      <c r="N12" s="67"/>
    </row>
    <row r="13" spans="1:14" s="10" customFormat="1" ht="13.5" x14ac:dyDescent="0.15">
      <c r="A13" s="758"/>
      <c r="B13" s="199" t="s">
        <v>753</v>
      </c>
      <c r="C13" s="448" t="s">
        <v>754</v>
      </c>
      <c r="D13" s="33" t="s">
        <v>755</v>
      </c>
      <c r="E13" s="33" t="s">
        <v>1095</v>
      </c>
      <c r="F13" s="33"/>
      <c r="G13" s="33"/>
      <c r="H13" s="33"/>
      <c r="I13" s="33"/>
      <c r="J13" s="33"/>
      <c r="K13" s="67"/>
      <c r="L13" s="67"/>
      <c r="M13" s="67"/>
      <c r="N13" s="67"/>
    </row>
    <row r="14" spans="1:14" s="10" customFormat="1" ht="13.5" x14ac:dyDescent="0.15">
      <c r="A14" s="758"/>
      <c r="B14" s="202" t="s">
        <v>756</v>
      </c>
      <c r="C14" s="448" t="s">
        <v>757</v>
      </c>
      <c r="D14" s="33" t="s">
        <v>388</v>
      </c>
      <c r="E14" s="33"/>
      <c r="F14" s="33"/>
      <c r="G14" s="33"/>
      <c r="H14" s="33"/>
      <c r="I14" s="33"/>
      <c r="J14" s="33"/>
      <c r="K14" s="67"/>
      <c r="L14" s="67"/>
      <c r="M14" s="67"/>
      <c r="N14" s="67"/>
    </row>
    <row r="15" spans="1:14" s="10" customFormat="1" ht="13.5" x14ac:dyDescent="0.15">
      <c r="A15" s="758"/>
      <c r="B15" s="202" t="s">
        <v>1128</v>
      </c>
      <c r="C15" s="448" t="s">
        <v>1129</v>
      </c>
      <c r="D15" s="33"/>
      <c r="E15" s="33"/>
      <c r="F15" s="33"/>
      <c r="G15" s="33"/>
      <c r="H15" s="33"/>
      <c r="I15" s="33"/>
      <c r="J15" s="33"/>
      <c r="K15" s="67"/>
      <c r="L15" s="67"/>
      <c r="M15" s="67"/>
      <c r="N15" s="67"/>
    </row>
    <row r="16" spans="1:14" s="10" customFormat="1" ht="27" x14ac:dyDescent="0.15">
      <c r="A16" s="758"/>
      <c r="B16" s="204" t="s">
        <v>758</v>
      </c>
      <c r="C16" s="449" t="s">
        <v>389</v>
      </c>
      <c r="D16" s="205" t="s">
        <v>759</v>
      </c>
      <c r="E16" s="205" t="s">
        <v>726</v>
      </c>
      <c r="F16" s="205" t="s">
        <v>760</v>
      </c>
      <c r="G16" s="205" t="s">
        <v>390</v>
      </c>
      <c r="H16" s="205" t="s">
        <v>761</v>
      </c>
      <c r="I16" s="205" t="s">
        <v>762</v>
      </c>
      <c r="J16" s="205" t="s">
        <v>763</v>
      </c>
      <c r="K16" s="205" t="s">
        <v>764</v>
      </c>
      <c r="L16" s="205" t="s">
        <v>765</v>
      </c>
      <c r="M16" s="67"/>
      <c r="N16" s="67"/>
    </row>
    <row r="17" spans="1:17" s="10" customFormat="1" ht="13.5" x14ac:dyDescent="0.15">
      <c r="A17" s="758"/>
      <c r="B17" s="202" t="s">
        <v>766</v>
      </c>
      <c r="C17" s="450" t="s">
        <v>767</v>
      </c>
      <c r="D17" s="200" t="s">
        <v>768</v>
      </c>
      <c r="E17" s="33" t="s">
        <v>1096</v>
      </c>
      <c r="F17" s="33"/>
      <c r="G17" s="33"/>
      <c r="H17" s="33"/>
      <c r="I17" s="33"/>
      <c r="J17" s="33"/>
      <c r="K17" s="67"/>
      <c r="L17" s="67"/>
      <c r="M17" s="67"/>
      <c r="N17" s="67"/>
    </row>
    <row r="18" spans="1:17" s="10" customFormat="1" ht="40.5" x14ac:dyDescent="0.15">
      <c r="A18" s="758"/>
      <c r="B18" s="202" t="s">
        <v>769</v>
      </c>
      <c r="C18" s="450" t="s">
        <v>770</v>
      </c>
      <c r="D18" s="77" t="s">
        <v>771</v>
      </c>
      <c r="E18" s="77" t="s">
        <v>772</v>
      </c>
      <c r="F18" s="77" t="s">
        <v>773</v>
      </c>
      <c r="G18" s="77" t="s">
        <v>774</v>
      </c>
      <c r="H18" s="78" t="s">
        <v>775</v>
      </c>
      <c r="I18" s="78" t="s">
        <v>776</v>
      </c>
      <c r="J18" s="77" t="s">
        <v>777</v>
      </c>
      <c r="K18" s="67"/>
      <c r="L18" s="67"/>
      <c r="M18" s="67"/>
      <c r="N18" s="67"/>
    </row>
    <row r="19" spans="1:17" s="10" customFormat="1" ht="13.5" x14ac:dyDescent="0.15">
      <c r="A19" s="758"/>
      <c r="B19" s="199" t="s">
        <v>778</v>
      </c>
      <c r="C19" s="406" t="s">
        <v>779</v>
      </c>
      <c r="D19" s="64" t="s">
        <v>780</v>
      </c>
      <c r="E19" s="64" t="s">
        <v>781</v>
      </c>
      <c r="F19" s="64" t="s">
        <v>782</v>
      </c>
      <c r="G19" s="33"/>
      <c r="H19" s="33"/>
      <c r="I19" s="67"/>
      <c r="J19" s="67"/>
      <c r="K19" s="67"/>
      <c r="L19" s="67"/>
    </row>
    <row r="20" spans="1:17" s="10" customFormat="1" ht="13.5" x14ac:dyDescent="0.15">
      <c r="A20" s="758"/>
      <c r="B20" s="199" t="s">
        <v>783</v>
      </c>
      <c r="C20" s="406" t="s">
        <v>784</v>
      </c>
      <c r="D20" s="33" t="s">
        <v>1097</v>
      </c>
      <c r="E20" s="33"/>
      <c r="F20" s="33"/>
      <c r="G20" s="33"/>
      <c r="H20" s="33"/>
      <c r="I20" s="33"/>
      <c r="J20" s="33"/>
      <c r="K20" s="67"/>
      <c r="L20" s="67"/>
      <c r="M20" s="67"/>
      <c r="N20" s="67"/>
    </row>
    <row r="21" spans="1:17" s="10" customFormat="1" ht="13.5" x14ac:dyDescent="0.15">
      <c r="A21" s="758"/>
      <c r="B21" s="199" t="s">
        <v>785</v>
      </c>
      <c r="C21" s="406" t="s">
        <v>786</v>
      </c>
      <c r="D21" s="64" t="s">
        <v>787</v>
      </c>
      <c r="E21" s="64" t="s">
        <v>788</v>
      </c>
      <c r="F21" s="64" t="s">
        <v>789</v>
      </c>
      <c r="G21" s="64" t="s">
        <v>790</v>
      </c>
      <c r="H21" s="64" t="s">
        <v>791</v>
      </c>
      <c r="I21" s="64" t="s">
        <v>792</v>
      </c>
      <c r="J21" s="64" t="s">
        <v>793</v>
      </c>
      <c r="K21" s="64" t="s">
        <v>794</v>
      </c>
      <c r="L21" s="64" t="s">
        <v>795</v>
      </c>
      <c r="M21" s="64" t="s">
        <v>796</v>
      </c>
      <c r="N21" s="64" t="s">
        <v>797</v>
      </c>
      <c r="O21" s="64" t="s">
        <v>1065</v>
      </c>
      <c r="P21" s="64" t="s">
        <v>1066</v>
      </c>
      <c r="Q21" s="64" t="s">
        <v>1067</v>
      </c>
    </row>
    <row r="22" spans="1:17" s="10" customFormat="1" ht="13.5" x14ac:dyDescent="0.15">
      <c r="A22" s="758"/>
      <c r="B22" s="199" t="s">
        <v>1098</v>
      </c>
      <c r="C22" s="406" t="s">
        <v>1099</v>
      </c>
      <c r="D22" s="64" t="s">
        <v>1100</v>
      </c>
      <c r="E22" s="64" t="s">
        <v>1101</v>
      </c>
      <c r="F22" s="64"/>
      <c r="G22" s="64"/>
      <c r="H22" s="64"/>
      <c r="I22" s="64"/>
      <c r="J22" s="64"/>
      <c r="K22" s="64"/>
      <c r="L22" s="64"/>
      <c r="M22" s="64"/>
      <c r="N22" s="64"/>
      <c r="O22" s="515"/>
      <c r="P22" s="515"/>
      <c r="Q22" s="515"/>
    </row>
    <row r="23" spans="1:17" s="10" customFormat="1" ht="13.5" x14ac:dyDescent="0.15">
      <c r="A23" s="758"/>
      <c r="B23" s="202" t="s">
        <v>798</v>
      </c>
      <c r="C23" s="406" t="s">
        <v>799</v>
      </c>
      <c r="D23" s="33"/>
      <c r="E23" s="33"/>
      <c r="F23" s="33"/>
      <c r="G23" s="33"/>
      <c r="H23" s="33"/>
      <c r="I23" s="33"/>
      <c r="J23" s="33"/>
      <c r="K23" s="67"/>
      <c r="L23" s="67"/>
      <c r="M23" s="67"/>
      <c r="N23" s="67"/>
    </row>
    <row r="24" spans="1:17" s="10" customFormat="1" x14ac:dyDescent="0.15">
      <c r="A24" s="758"/>
      <c r="B24" s="202" t="s">
        <v>800</v>
      </c>
      <c r="C24" s="406" t="s">
        <v>391</v>
      </c>
      <c r="D24" s="80"/>
      <c r="E24" s="80"/>
      <c r="F24" s="80"/>
      <c r="G24" s="80"/>
      <c r="H24" s="80"/>
      <c r="I24" s="80"/>
      <c r="J24" s="80"/>
      <c r="K24" s="81"/>
      <c r="L24" s="81"/>
      <c r="M24" s="81"/>
      <c r="N24" s="81"/>
    </row>
    <row r="25" spans="1:17" s="10" customFormat="1" ht="13.5" x14ac:dyDescent="0.15">
      <c r="A25" s="758"/>
      <c r="B25" s="197" t="s">
        <v>801</v>
      </c>
      <c r="C25" s="446" t="s">
        <v>802</v>
      </c>
      <c r="D25" s="33"/>
      <c r="E25" s="33"/>
      <c r="F25" s="33"/>
      <c r="G25" s="33"/>
      <c r="H25" s="33"/>
      <c r="I25" s="33"/>
      <c r="J25" s="33"/>
      <c r="K25" s="67"/>
      <c r="L25" s="67"/>
      <c r="M25" s="67"/>
      <c r="N25" s="67"/>
    </row>
    <row r="26" spans="1:17" s="10" customFormat="1" ht="13.5" x14ac:dyDescent="0.15">
      <c r="A26" s="758"/>
      <c r="B26" s="204" t="s">
        <v>803</v>
      </c>
      <c r="C26" s="198" t="s">
        <v>804</v>
      </c>
      <c r="D26" s="33"/>
      <c r="E26" s="33"/>
      <c r="F26" s="33"/>
      <c r="G26" s="33"/>
      <c r="H26" s="33"/>
      <c r="I26" s="33"/>
      <c r="J26" s="67"/>
      <c r="K26" s="67"/>
      <c r="L26" s="67"/>
      <c r="M26" s="67"/>
    </row>
    <row r="27" spans="1:17" s="10" customFormat="1" ht="13.5" x14ac:dyDescent="0.15">
      <c r="A27" s="758"/>
      <c r="B27" s="202" t="s">
        <v>416</v>
      </c>
      <c r="C27" s="448" t="s">
        <v>805</v>
      </c>
      <c r="D27" s="200" t="s">
        <v>806</v>
      </c>
      <c r="E27" s="200" t="s">
        <v>807</v>
      </c>
      <c r="F27" s="33"/>
      <c r="G27" s="33"/>
      <c r="H27" s="33"/>
      <c r="I27" s="33"/>
      <c r="J27" s="33"/>
      <c r="K27" s="67"/>
      <c r="L27" s="67"/>
      <c r="M27" s="67"/>
      <c r="N27" s="67"/>
    </row>
    <row r="28" spans="1:17" s="10" customFormat="1" ht="13.5" x14ac:dyDescent="0.15">
      <c r="A28" s="758"/>
      <c r="B28" s="197" t="s">
        <v>808</v>
      </c>
      <c r="C28" s="448" t="s">
        <v>809</v>
      </c>
      <c r="D28" s="33"/>
      <c r="E28" s="33"/>
      <c r="F28" s="33"/>
      <c r="G28" s="33"/>
      <c r="H28" s="33"/>
      <c r="I28" s="33"/>
      <c r="J28" s="33"/>
      <c r="K28" s="67"/>
      <c r="L28" s="67"/>
      <c r="M28" s="67"/>
      <c r="N28" s="67"/>
    </row>
    <row r="29" spans="1:17" s="10" customFormat="1" ht="13.5" x14ac:dyDescent="0.15">
      <c r="A29" s="758"/>
      <c r="B29" s="197" t="s">
        <v>810</v>
      </c>
      <c r="C29" s="448" t="s">
        <v>811</v>
      </c>
      <c r="D29" s="172"/>
      <c r="E29" s="33"/>
      <c r="F29" s="33"/>
      <c r="G29" s="33"/>
      <c r="H29" s="33"/>
      <c r="I29" s="33"/>
      <c r="J29" s="33"/>
      <c r="K29" s="67"/>
      <c r="L29" s="67"/>
      <c r="M29" s="67"/>
      <c r="N29" s="67"/>
    </row>
    <row r="30" spans="1:17" s="10" customFormat="1" x14ac:dyDescent="0.15">
      <c r="A30" s="758"/>
      <c r="B30" s="206" t="s">
        <v>812</v>
      </c>
      <c r="C30" s="451" t="s">
        <v>813</v>
      </c>
      <c r="D30" s="172"/>
      <c r="E30" s="33"/>
      <c r="F30" s="33"/>
      <c r="G30" s="33"/>
      <c r="H30" s="33"/>
      <c r="I30" s="33"/>
      <c r="J30" s="33"/>
      <c r="K30" s="67"/>
      <c r="L30" s="67"/>
      <c r="M30" s="67"/>
      <c r="N30" s="67"/>
    </row>
    <row r="31" spans="1:17" s="10" customFormat="1" ht="13.5" x14ac:dyDescent="0.15">
      <c r="A31" s="758"/>
      <c r="B31" s="202" t="s">
        <v>1068</v>
      </c>
      <c r="C31" s="406" t="s">
        <v>814</v>
      </c>
      <c r="D31" s="406" t="s">
        <v>1069</v>
      </c>
      <c r="E31" s="33"/>
      <c r="F31" s="33"/>
      <c r="G31" s="33"/>
      <c r="H31" s="33"/>
      <c r="I31" s="33"/>
      <c r="J31" s="33"/>
      <c r="K31" s="67"/>
      <c r="L31" s="67"/>
      <c r="M31" s="67"/>
      <c r="N31" s="67"/>
    </row>
    <row r="32" spans="1:17" s="10" customFormat="1" ht="13.5" x14ac:dyDescent="0.15">
      <c r="A32" s="758"/>
      <c r="B32" s="202" t="s">
        <v>815</v>
      </c>
      <c r="C32" s="452" t="s">
        <v>816</v>
      </c>
      <c r="D32" s="77" t="s">
        <v>817</v>
      </c>
      <c r="E32" s="33"/>
      <c r="F32" s="33"/>
      <c r="G32" s="33"/>
      <c r="H32" s="33"/>
      <c r="I32" s="33"/>
      <c r="J32" s="33"/>
      <c r="K32" s="67"/>
      <c r="L32" s="67"/>
      <c r="M32" s="67"/>
      <c r="N32" s="67"/>
    </row>
    <row r="33" spans="1:15" s="10" customFormat="1" ht="15" thickBot="1" x14ac:dyDescent="0.2">
      <c r="A33" s="759"/>
      <c r="B33" s="207" t="s">
        <v>818</v>
      </c>
      <c r="C33" s="406" t="s">
        <v>819</v>
      </c>
      <c r="D33" s="64" t="s">
        <v>820</v>
      </c>
      <c r="E33" s="64" t="s">
        <v>821</v>
      </c>
      <c r="F33" s="428" t="s">
        <v>822</v>
      </c>
      <c r="G33" s="64" t="s">
        <v>823</v>
      </c>
      <c r="H33" s="64" t="s">
        <v>824</v>
      </c>
      <c r="I33" s="64" t="s">
        <v>725</v>
      </c>
      <c r="J33" s="64" t="s">
        <v>825</v>
      </c>
      <c r="K33" s="64" t="s">
        <v>1102</v>
      </c>
      <c r="L33" s="64" t="s">
        <v>1103</v>
      </c>
      <c r="M33" s="453" t="s">
        <v>826</v>
      </c>
      <c r="N33" s="453" t="s">
        <v>827</v>
      </c>
      <c r="O33" s="453" t="s">
        <v>1075</v>
      </c>
    </row>
    <row r="36" spans="1:15" ht="15" thickBot="1" x14ac:dyDescent="0.2">
      <c r="B36" s="9"/>
      <c r="C36" s="79"/>
    </row>
    <row r="37" spans="1:15" x14ac:dyDescent="0.15">
      <c r="A37" s="87" t="s">
        <v>68</v>
      </c>
      <c r="B37" s="88" t="s">
        <v>392</v>
      </c>
      <c r="C37" s="754" t="s">
        <v>4</v>
      </c>
      <c r="D37" s="760"/>
      <c r="E37" s="760"/>
      <c r="F37" s="760"/>
      <c r="G37" s="760"/>
      <c r="H37" s="760"/>
      <c r="I37" s="760"/>
      <c r="J37" s="760"/>
      <c r="K37" s="760"/>
      <c r="L37" s="760"/>
      <c r="M37" s="760"/>
      <c r="N37" s="760"/>
    </row>
    <row r="38" spans="1:15" x14ac:dyDescent="0.15">
      <c r="A38" s="761" t="s">
        <v>394</v>
      </c>
      <c r="B38" s="486" t="s">
        <v>995</v>
      </c>
      <c r="C38" s="406" t="s">
        <v>828</v>
      </c>
      <c r="D38" s="64"/>
      <c r="E38" s="64"/>
      <c r="F38" s="83"/>
      <c r="G38" s="83"/>
      <c r="H38" s="83"/>
      <c r="I38" s="83"/>
      <c r="J38" s="83"/>
      <c r="K38" s="84"/>
      <c r="L38" s="84"/>
      <c r="M38" s="84"/>
      <c r="N38" s="84"/>
    </row>
    <row r="39" spans="1:15" x14ac:dyDescent="0.15">
      <c r="A39" s="761"/>
      <c r="B39" s="454" t="s">
        <v>829</v>
      </c>
      <c r="C39" s="455" t="s">
        <v>830</v>
      </c>
      <c r="D39" s="83"/>
      <c r="E39" s="83"/>
      <c r="F39" s="83"/>
      <c r="G39" s="83"/>
      <c r="H39" s="83"/>
      <c r="I39" s="83"/>
      <c r="J39" s="83"/>
      <c r="K39" s="84"/>
      <c r="L39" s="84"/>
      <c r="M39" s="84"/>
      <c r="N39" s="84"/>
    </row>
    <row r="40" spans="1:15" x14ac:dyDescent="0.15">
      <c r="A40" s="761"/>
      <c r="B40" s="202" t="s">
        <v>417</v>
      </c>
      <c r="C40" s="406" t="s">
        <v>831</v>
      </c>
      <c r="D40" s="64" t="s">
        <v>832</v>
      </c>
      <c r="E40" s="84"/>
      <c r="F40" s="84"/>
      <c r="G40" s="84"/>
      <c r="H40" s="84"/>
      <c r="I40" s="84"/>
      <c r="J40" s="84"/>
      <c r="K40" s="84"/>
      <c r="L40" s="84"/>
      <c r="M40" s="84"/>
      <c r="N40" s="84"/>
    </row>
    <row r="41" spans="1:15" x14ac:dyDescent="0.15">
      <c r="A41" s="761"/>
      <c r="B41" s="202" t="s">
        <v>833</v>
      </c>
      <c r="C41" s="406" t="s">
        <v>834</v>
      </c>
      <c r="D41" s="84"/>
      <c r="E41" s="84"/>
      <c r="F41" s="84"/>
      <c r="G41" s="84"/>
      <c r="H41" s="84"/>
      <c r="I41" s="84"/>
      <c r="J41" s="84"/>
      <c r="K41" s="84"/>
      <c r="L41" s="84"/>
      <c r="M41" s="84"/>
      <c r="N41" s="84"/>
    </row>
    <row r="42" spans="1:15" x14ac:dyDescent="0.15">
      <c r="A42" s="761"/>
      <c r="B42" s="202" t="s">
        <v>835</v>
      </c>
      <c r="C42" s="406" t="s">
        <v>395</v>
      </c>
      <c r="D42" s="84"/>
      <c r="E42" s="84"/>
      <c r="F42" s="84"/>
      <c r="G42" s="84"/>
      <c r="H42" s="84"/>
      <c r="I42" s="84"/>
      <c r="J42" s="84"/>
      <c r="K42" s="84"/>
      <c r="L42" s="84"/>
      <c r="M42" s="84"/>
      <c r="N42" s="84"/>
    </row>
    <row r="43" spans="1:15" x14ac:dyDescent="0.15">
      <c r="A43" s="761"/>
      <c r="B43" s="456" t="s">
        <v>836</v>
      </c>
      <c r="C43" s="457" t="s">
        <v>837</v>
      </c>
      <c r="D43" s="458" t="s">
        <v>838</v>
      </c>
      <c r="E43" s="83"/>
      <c r="F43" s="83"/>
      <c r="G43" s="83"/>
      <c r="H43" s="83"/>
      <c r="I43" s="83"/>
      <c r="J43" s="83"/>
      <c r="K43" s="84"/>
      <c r="L43" s="84"/>
      <c r="M43" s="84"/>
      <c r="N43" s="84"/>
    </row>
    <row r="44" spans="1:15" x14ac:dyDescent="0.15">
      <c r="A44" s="761"/>
      <c r="B44" s="197" t="s">
        <v>839</v>
      </c>
      <c r="C44" s="448" t="s">
        <v>840</v>
      </c>
      <c r="D44" s="83"/>
      <c r="E44" s="83"/>
      <c r="F44" s="83"/>
      <c r="G44" s="83"/>
      <c r="H44" s="83"/>
      <c r="I44" s="83"/>
      <c r="J44" s="83"/>
      <c r="K44" s="84"/>
      <c r="L44" s="84"/>
      <c r="M44" s="84"/>
      <c r="N44" s="84"/>
    </row>
    <row r="45" spans="1:15" x14ac:dyDescent="0.15">
      <c r="A45" s="761"/>
      <c r="B45" s="202" t="s">
        <v>841</v>
      </c>
      <c r="C45" s="448" t="s">
        <v>842</v>
      </c>
      <c r="D45" s="83"/>
      <c r="E45" s="83"/>
      <c r="F45" s="83"/>
      <c r="G45" s="83"/>
      <c r="H45" s="83"/>
      <c r="I45" s="83"/>
      <c r="J45" s="83"/>
      <c r="K45" s="84"/>
      <c r="L45" s="84"/>
      <c r="M45" s="84"/>
      <c r="N45" s="84"/>
    </row>
    <row r="46" spans="1:15" x14ac:dyDescent="0.15">
      <c r="A46" s="761"/>
      <c r="B46" s="202" t="s">
        <v>1130</v>
      </c>
      <c r="C46" s="448" t="s">
        <v>1131</v>
      </c>
      <c r="D46" s="83" t="s">
        <v>1132</v>
      </c>
      <c r="E46" s="83" t="s">
        <v>1133</v>
      </c>
      <c r="F46" s="83"/>
      <c r="G46" s="83"/>
      <c r="H46" s="83"/>
      <c r="I46" s="83"/>
      <c r="J46" s="83"/>
      <c r="K46" s="84"/>
      <c r="L46" s="84"/>
      <c r="M46" s="84"/>
      <c r="N46" s="84"/>
    </row>
    <row r="47" spans="1:15" x14ac:dyDescent="0.15">
      <c r="A47" s="761"/>
      <c r="B47" s="201" t="s">
        <v>843</v>
      </c>
      <c r="C47" s="406" t="s">
        <v>844</v>
      </c>
      <c r="D47" s="83"/>
      <c r="E47" s="83"/>
      <c r="F47" s="83"/>
      <c r="G47" s="83"/>
      <c r="H47" s="83"/>
      <c r="I47" s="83"/>
      <c r="J47" s="83"/>
      <c r="K47" s="84"/>
      <c r="L47" s="84"/>
      <c r="M47" s="84"/>
      <c r="N47" s="84"/>
    </row>
    <row r="48" spans="1:15" x14ac:dyDescent="0.15">
      <c r="A48" s="761"/>
      <c r="B48" s="197" t="s">
        <v>845</v>
      </c>
      <c r="C48" s="406" t="s">
        <v>846</v>
      </c>
      <c r="D48" s="64" t="s">
        <v>847</v>
      </c>
      <c r="E48" s="64"/>
      <c r="F48" s="64"/>
      <c r="G48" s="83"/>
      <c r="H48" s="83"/>
      <c r="I48" s="83"/>
      <c r="J48" s="83"/>
      <c r="K48" s="84"/>
      <c r="L48" s="84"/>
      <c r="M48" s="84"/>
      <c r="N48" s="84"/>
    </row>
    <row r="49" spans="1:14" x14ac:dyDescent="0.15">
      <c r="A49" s="761"/>
      <c r="B49" s="204" t="s">
        <v>418</v>
      </c>
      <c r="C49" s="406" t="s">
        <v>848</v>
      </c>
      <c r="D49" s="64" t="s">
        <v>849</v>
      </c>
      <c r="E49" s="64" t="s">
        <v>850</v>
      </c>
      <c r="F49" s="64" t="s">
        <v>396</v>
      </c>
      <c r="G49" s="429" t="s">
        <v>851</v>
      </c>
      <c r="H49" s="64" t="s">
        <v>397</v>
      </c>
      <c r="I49" s="64"/>
      <c r="J49" s="83"/>
      <c r="K49" s="84"/>
      <c r="L49" s="84"/>
      <c r="M49" s="84"/>
      <c r="N49" s="84"/>
    </row>
    <row r="50" spans="1:14" x14ac:dyDescent="0.15">
      <c r="A50" s="761"/>
      <c r="B50" s="204" t="s">
        <v>852</v>
      </c>
      <c r="C50" s="406" t="s">
        <v>853</v>
      </c>
      <c r="D50" s="83"/>
      <c r="E50" s="83"/>
      <c r="F50" s="83"/>
      <c r="G50" s="83"/>
      <c r="H50" s="83"/>
      <c r="I50" s="83"/>
      <c r="J50" s="83"/>
      <c r="K50" s="84"/>
      <c r="L50" s="84"/>
      <c r="M50" s="84"/>
      <c r="N50" s="84"/>
    </row>
    <row r="51" spans="1:14" x14ac:dyDescent="0.15">
      <c r="A51" s="761"/>
      <c r="B51" s="199" t="s">
        <v>419</v>
      </c>
      <c r="C51" s="406" t="s">
        <v>854</v>
      </c>
      <c r="D51" s="33" t="s">
        <v>855</v>
      </c>
      <c r="E51" s="83"/>
      <c r="F51" s="83"/>
      <c r="G51" s="83"/>
      <c r="H51" s="83"/>
      <c r="I51" s="83"/>
      <c r="J51" s="83"/>
      <c r="K51" s="84"/>
      <c r="L51" s="84"/>
      <c r="M51" s="84"/>
      <c r="N51" s="84"/>
    </row>
    <row r="52" spans="1:14" x14ac:dyDescent="0.15">
      <c r="A52" s="761"/>
      <c r="B52" s="197" t="s">
        <v>856</v>
      </c>
      <c r="C52" s="406" t="s">
        <v>857</v>
      </c>
      <c r="D52" s="83"/>
      <c r="E52" s="83"/>
      <c r="F52" s="83"/>
      <c r="G52" s="83"/>
      <c r="H52" s="83"/>
      <c r="I52" s="83"/>
      <c r="J52" s="83"/>
      <c r="K52" s="84"/>
      <c r="L52" s="84"/>
      <c r="M52" s="84"/>
      <c r="N52" s="84"/>
    </row>
    <row r="53" spans="1:14" x14ac:dyDescent="0.15">
      <c r="A53" s="761"/>
      <c r="B53" s="459" t="s">
        <v>858</v>
      </c>
      <c r="C53" s="460" t="s">
        <v>859</v>
      </c>
      <c r="D53" s="83"/>
      <c r="E53" s="83"/>
      <c r="F53" s="83"/>
      <c r="G53" s="83"/>
      <c r="H53" s="83"/>
      <c r="I53" s="83"/>
      <c r="J53" s="83"/>
      <c r="K53" s="84"/>
      <c r="L53" s="84"/>
      <c r="M53" s="84"/>
      <c r="N53" s="84"/>
    </row>
    <row r="54" spans="1:14" x14ac:dyDescent="0.15">
      <c r="A54" s="761"/>
      <c r="B54" s="459" t="s">
        <v>860</v>
      </c>
      <c r="C54" s="461" t="s">
        <v>861</v>
      </c>
      <c r="D54" s="83"/>
      <c r="E54" s="83"/>
      <c r="F54" s="83"/>
      <c r="G54" s="83"/>
      <c r="H54" s="83"/>
      <c r="I54" s="83"/>
      <c r="J54" s="83"/>
      <c r="K54" s="84"/>
      <c r="L54" s="84"/>
      <c r="M54" s="84"/>
      <c r="N54" s="84"/>
    </row>
    <row r="55" spans="1:14" x14ac:dyDescent="0.15">
      <c r="A55" s="761"/>
      <c r="B55" s="197" t="s">
        <v>862</v>
      </c>
      <c r="C55" s="406" t="s">
        <v>863</v>
      </c>
      <c r="D55" s="64" t="s">
        <v>864</v>
      </c>
      <c r="E55" s="83"/>
      <c r="F55" s="83"/>
      <c r="G55" s="83"/>
      <c r="H55" s="83"/>
      <c r="I55" s="83"/>
      <c r="J55" s="83"/>
      <c r="K55" s="84"/>
      <c r="L55" s="84"/>
      <c r="M55" s="84"/>
      <c r="N55" s="84"/>
    </row>
    <row r="56" spans="1:14" x14ac:dyDescent="0.15">
      <c r="A56" s="761"/>
      <c r="B56" s="462" t="s">
        <v>523</v>
      </c>
      <c r="C56" s="463" t="s">
        <v>865</v>
      </c>
      <c r="D56" s="64"/>
      <c r="E56" s="83"/>
      <c r="F56" s="83"/>
      <c r="G56" s="83"/>
      <c r="H56" s="83"/>
      <c r="I56" s="83"/>
      <c r="J56" s="83"/>
      <c r="K56" s="84"/>
      <c r="L56" s="84"/>
      <c r="M56" s="84"/>
      <c r="N56" s="84"/>
    </row>
    <row r="57" spans="1:14" x14ac:dyDescent="0.15">
      <c r="A57" s="762"/>
      <c r="B57" s="202" t="s">
        <v>866</v>
      </c>
      <c r="C57" s="406" t="s">
        <v>867</v>
      </c>
      <c r="D57" s="83" t="s">
        <v>1028</v>
      </c>
      <c r="E57" s="83" t="s">
        <v>1029</v>
      </c>
      <c r="F57" s="83"/>
      <c r="G57" s="83"/>
      <c r="H57" s="83"/>
      <c r="I57" s="83"/>
      <c r="J57" s="83"/>
      <c r="K57" s="84"/>
      <c r="L57" s="84"/>
      <c r="M57" s="84"/>
      <c r="N57" s="84"/>
    </row>
    <row r="58" spans="1:14" ht="15" thickBot="1" x14ac:dyDescent="0.2">
      <c r="A58" s="763"/>
      <c r="B58" s="483"/>
      <c r="C58" s="406"/>
      <c r="D58" s="83"/>
      <c r="E58" s="83"/>
      <c r="F58" s="83"/>
      <c r="G58" s="83"/>
      <c r="H58" s="83"/>
      <c r="I58" s="83"/>
      <c r="J58" s="83"/>
      <c r="K58" s="84"/>
      <c r="L58" s="84"/>
      <c r="M58" s="84"/>
      <c r="N58" s="84"/>
    </row>
    <row r="59" spans="1:14" x14ac:dyDescent="0.15">
      <c r="A59" s="85"/>
    </row>
    <row r="61" spans="1:14" x14ac:dyDescent="0.15">
      <c r="B61" s="10"/>
      <c r="C61" s="10"/>
    </row>
    <row r="62" spans="1:14" ht="15" thickBot="1" x14ac:dyDescent="0.2">
      <c r="B62" s="10"/>
      <c r="C62" s="10"/>
    </row>
    <row r="63" spans="1:14" x14ac:dyDescent="0.15">
      <c r="A63" s="464" t="s">
        <v>68</v>
      </c>
      <c r="B63" s="465" t="s">
        <v>392</v>
      </c>
      <c r="C63" s="754" t="s">
        <v>4</v>
      </c>
      <c r="D63" s="760"/>
      <c r="E63" s="760"/>
      <c r="F63" s="760"/>
      <c r="G63" s="760"/>
      <c r="H63" s="760"/>
      <c r="I63" s="760"/>
      <c r="J63" s="760"/>
      <c r="K63" s="760"/>
      <c r="L63" s="760"/>
      <c r="M63" s="760"/>
      <c r="N63" s="760"/>
    </row>
    <row r="64" spans="1:14" x14ac:dyDescent="0.15">
      <c r="A64" s="750" t="s">
        <v>398</v>
      </c>
      <c r="B64" s="486" t="s">
        <v>1077</v>
      </c>
      <c r="C64" s="33" t="s">
        <v>868</v>
      </c>
      <c r="D64" s="33" t="s">
        <v>869</v>
      </c>
      <c r="E64" s="33"/>
      <c r="F64" s="83"/>
      <c r="G64" s="83"/>
      <c r="H64" s="83"/>
      <c r="I64" s="83"/>
      <c r="J64" s="83"/>
      <c r="K64" s="84"/>
      <c r="L64" s="84"/>
      <c r="M64" s="84"/>
      <c r="N64" s="84"/>
    </row>
    <row r="65" spans="1:14" x14ac:dyDescent="0.15">
      <c r="A65" s="751"/>
      <c r="B65" s="466" t="s">
        <v>870</v>
      </c>
      <c r="C65" s="406" t="s">
        <v>871</v>
      </c>
      <c r="D65" s="64" t="s">
        <v>872</v>
      </c>
      <c r="E65" s="83"/>
      <c r="F65" s="83"/>
      <c r="G65" s="83"/>
      <c r="H65" s="83"/>
      <c r="I65" s="83"/>
      <c r="J65" s="83"/>
      <c r="K65" s="84"/>
      <c r="L65" s="84"/>
      <c r="M65" s="84"/>
      <c r="N65" s="84"/>
    </row>
    <row r="66" spans="1:14" x14ac:dyDescent="0.15">
      <c r="A66" s="751"/>
      <c r="B66" s="467" t="s">
        <v>873</v>
      </c>
      <c r="C66" s="452" t="s">
        <v>874</v>
      </c>
      <c r="D66" s="77" t="s">
        <v>875</v>
      </c>
      <c r="E66" s="83"/>
      <c r="F66" s="83"/>
      <c r="G66" s="83"/>
      <c r="H66" s="83"/>
      <c r="I66" s="83"/>
      <c r="J66" s="83"/>
      <c r="K66" s="84"/>
      <c r="L66" s="84"/>
      <c r="M66" s="84"/>
      <c r="N66" s="84"/>
    </row>
    <row r="67" spans="1:14" x14ac:dyDescent="0.15">
      <c r="A67" s="751"/>
      <c r="B67" s="468" t="s">
        <v>420</v>
      </c>
      <c r="C67" s="448" t="s">
        <v>876</v>
      </c>
      <c r="D67" s="83"/>
      <c r="E67" s="83"/>
      <c r="F67" s="83"/>
      <c r="G67" s="83"/>
      <c r="H67" s="83"/>
      <c r="I67" s="83"/>
      <c r="J67" s="83"/>
      <c r="K67" s="84"/>
      <c r="L67" s="84"/>
      <c r="M67" s="84"/>
      <c r="N67" s="84"/>
    </row>
    <row r="68" spans="1:14" x14ac:dyDescent="0.15">
      <c r="A68" s="751"/>
      <c r="B68" s="467" t="s">
        <v>421</v>
      </c>
      <c r="C68" s="469" t="s">
        <v>877</v>
      </c>
      <c r="D68" s="62" t="s">
        <v>878</v>
      </c>
      <c r="E68" s="62" t="s">
        <v>879</v>
      </c>
      <c r="F68" s="62" t="s">
        <v>880</v>
      </c>
      <c r="G68" s="83"/>
      <c r="H68" s="83"/>
      <c r="I68" s="83"/>
      <c r="J68" s="83"/>
      <c r="K68" s="84"/>
      <c r="L68" s="84"/>
      <c r="M68" s="84"/>
      <c r="N68" s="84"/>
    </row>
    <row r="69" spans="1:14" x14ac:dyDescent="0.15">
      <c r="A69" s="751"/>
      <c r="B69" s="468" t="s">
        <v>881</v>
      </c>
      <c r="C69" s="448" t="s">
        <v>882</v>
      </c>
      <c r="D69" s="83"/>
      <c r="E69" s="83"/>
      <c r="F69" s="83"/>
      <c r="G69" s="83"/>
      <c r="H69" s="83"/>
      <c r="I69" s="83"/>
      <c r="J69" s="83"/>
      <c r="K69" s="84"/>
      <c r="L69" s="84"/>
      <c r="M69" s="84"/>
      <c r="N69" s="84"/>
    </row>
    <row r="70" spans="1:14" x14ac:dyDescent="0.15">
      <c r="A70" s="751"/>
      <c r="B70" s="484" t="s">
        <v>883</v>
      </c>
      <c r="C70" s="461" t="s">
        <v>884</v>
      </c>
      <c r="D70" s="458" t="s">
        <v>885</v>
      </c>
      <c r="E70" s="83"/>
      <c r="F70" s="83"/>
      <c r="G70" s="83"/>
      <c r="H70" s="83"/>
      <c r="I70" s="83"/>
      <c r="J70" s="83"/>
      <c r="K70" s="84"/>
      <c r="L70" s="84"/>
      <c r="M70" s="84"/>
      <c r="N70" s="84"/>
    </row>
    <row r="71" spans="1:14" x14ac:dyDescent="0.15">
      <c r="A71" s="751"/>
      <c r="B71" s="468" t="s">
        <v>886</v>
      </c>
      <c r="C71" s="431" t="s">
        <v>400</v>
      </c>
      <c r="D71" s="431" t="s">
        <v>401</v>
      </c>
      <c r="E71" s="431" t="s">
        <v>402</v>
      </c>
      <c r="F71" s="83" t="s">
        <v>1042</v>
      </c>
      <c r="G71" s="83" t="s">
        <v>1043</v>
      </c>
      <c r="H71" s="83" t="s">
        <v>1044</v>
      </c>
      <c r="I71" s="83"/>
      <c r="J71" s="83"/>
      <c r="K71" s="84"/>
      <c r="L71" s="84"/>
      <c r="M71" s="84"/>
      <c r="N71" s="84"/>
    </row>
    <row r="72" spans="1:14" x14ac:dyDescent="0.15">
      <c r="A72" s="751"/>
      <c r="B72" s="470" t="s">
        <v>887</v>
      </c>
      <c r="C72" s="471" t="s">
        <v>888</v>
      </c>
      <c r="D72" s="471" t="s">
        <v>889</v>
      </c>
      <c r="E72" s="83"/>
      <c r="F72" s="83"/>
      <c r="G72" s="83"/>
      <c r="H72" s="83"/>
      <c r="I72" s="83"/>
      <c r="J72" s="83"/>
      <c r="K72" s="84"/>
      <c r="L72" s="84"/>
      <c r="M72" s="84"/>
      <c r="N72" s="84"/>
    </row>
    <row r="73" spans="1:14" ht="27" x14ac:dyDescent="0.15">
      <c r="A73" s="751"/>
      <c r="B73" s="472" t="s">
        <v>890</v>
      </c>
      <c r="C73" s="446" t="s">
        <v>891</v>
      </c>
      <c r="D73" s="205" t="s">
        <v>892</v>
      </c>
      <c r="E73" s="208"/>
      <c r="F73" s="83"/>
      <c r="G73" s="83"/>
      <c r="H73" s="83"/>
      <c r="I73" s="83"/>
      <c r="J73" s="83"/>
      <c r="K73" s="84"/>
      <c r="L73" s="84"/>
      <c r="M73" s="84"/>
      <c r="N73" s="84"/>
    </row>
    <row r="74" spans="1:14" x14ac:dyDescent="0.15">
      <c r="A74" s="751"/>
      <c r="B74" s="473" t="s">
        <v>893</v>
      </c>
      <c r="C74" s="474" t="s">
        <v>894</v>
      </c>
      <c r="D74" s="83"/>
      <c r="E74" s="83"/>
      <c r="F74" s="83"/>
      <c r="G74" s="83"/>
      <c r="H74" s="83"/>
      <c r="I74" s="83"/>
      <c r="J74" s="83"/>
      <c r="K74" s="84"/>
      <c r="L74" s="84"/>
      <c r="M74" s="84"/>
      <c r="N74" s="84"/>
    </row>
    <row r="75" spans="1:14" x14ac:dyDescent="0.15">
      <c r="A75" s="751"/>
      <c r="B75" s="475" t="s">
        <v>895</v>
      </c>
      <c r="C75" s="474" t="s">
        <v>896</v>
      </c>
      <c r="D75" s="83"/>
      <c r="E75" s="83"/>
      <c r="F75" s="83"/>
      <c r="G75" s="83"/>
      <c r="H75" s="83"/>
      <c r="I75" s="83"/>
      <c r="J75" s="83"/>
      <c r="K75" s="84"/>
      <c r="L75" s="84"/>
      <c r="M75" s="84"/>
      <c r="N75" s="84"/>
    </row>
    <row r="76" spans="1:14" x14ac:dyDescent="0.15">
      <c r="A76" s="751"/>
      <c r="B76" s="476" t="s">
        <v>897</v>
      </c>
      <c r="C76" s="469" t="s">
        <v>898</v>
      </c>
      <c r="D76" s="62" t="s">
        <v>899</v>
      </c>
      <c r="E76" s="62" t="s">
        <v>900</v>
      </c>
      <c r="F76" s="83" t="s">
        <v>1134</v>
      </c>
      <c r="G76" s="83"/>
      <c r="H76" s="83"/>
      <c r="I76" s="83"/>
      <c r="J76" s="83"/>
      <c r="K76" s="84"/>
      <c r="L76" s="84"/>
      <c r="M76" s="84"/>
      <c r="N76" s="84"/>
    </row>
    <row r="77" spans="1:14" x14ac:dyDescent="0.15">
      <c r="A77" s="751"/>
      <c r="B77" s="477" t="s">
        <v>901</v>
      </c>
      <c r="C77" s="469" t="s">
        <v>399</v>
      </c>
      <c r="D77" s="62" t="s">
        <v>902</v>
      </c>
      <c r="E77" s="62" t="s">
        <v>903</v>
      </c>
      <c r="F77" s="83"/>
      <c r="G77" s="83"/>
      <c r="H77" s="83"/>
      <c r="I77" s="83"/>
      <c r="J77" s="83"/>
      <c r="K77" s="84"/>
      <c r="L77" s="84"/>
      <c r="M77" s="84"/>
      <c r="N77" s="84"/>
    </row>
    <row r="78" spans="1:14" x14ac:dyDescent="0.15">
      <c r="A78" s="751"/>
      <c r="B78" s="467" t="s">
        <v>422</v>
      </c>
      <c r="C78" s="446" t="s">
        <v>904</v>
      </c>
      <c r="D78" s="83"/>
      <c r="E78" s="83"/>
      <c r="F78" s="83"/>
      <c r="G78" s="83"/>
      <c r="H78" s="83"/>
      <c r="I78" s="83"/>
      <c r="J78" s="83"/>
      <c r="K78" s="84"/>
      <c r="L78" s="84"/>
      <c r="M78" s="84"/>
      <c r="N78" s="84"/>
    </row>
    <row r="79" spans="1:14" x14ac:dyDescent="0.15">
      <c r="A79" s="751"/>
      <c r="B79" s="467" t="s">
        <v>905</v>
      </c>
      <c r="C79" s="446" t="s">
        <v>906</v>
      </c>
      <c r="D79" s="448" t="s">
        <v>1131</v>
      </c>
      <c r="E79" s="83" t="s">
        <v>1132</v>
      </c>
      <c r="F79" s="83" t="s">
        <v>1133</v>
      </c>
      <c r="G79" s="83"/>
      <c r="H79" s="83"/>
      <c r="I79" s="83"/>
      <c r="J79" s="83"/>
      <c r="K79" s="84"/>
      <c r="L79" s="84"/>
      <c r="M79" s="84"/>
      <c r="N79" s="84"/>
    </row>
    <row r="80" spans="1:14" x14ac:dyDescent="0.15">
      <c r="A80" s="751"/>
      <c r="B80" s="467" t="s">
        <v>907</v>
      </c>
      <c r="C80" s="448" t="s">
        <v>908</v>
      </c>
      <c r="D80" s="83" t="s">
        <v>909</v>
      </c>
      <c r="E80" s="83"/>
      <c r="F80" s="83"/>
      <c r="G80" s="83"/>
      <c r="H80" s="83"/>
      <c r="I80" s="83"/>
      <c r="J80" s="83"/>
      <c r="K80" s="84"/>
      <c r="L80" s="84"/>
      <c r="M80" s="84"/>
      <c r="N80" s="84"/>
    </row>
    <row r="81" spans="1:14" x14ac:dyDescent="0.15">
      <c r="A81" s="751"/>
      <c r="B81" s="467" t="s">
        <v>423</v>
      </c>
      <c r="C81" s="469" t="s">
        <v>910</v>
      </c>
      <c r="D81" s="209"/>
      <c r="E81" s="209"/>
      <c r="F81" s="209"/>
      <c r="G81" s="209"/>
      <c r="H81" s="209"/>
      <c r="I81" s="83"/>
      <c r="J81" s="83"/>
      <c r="K81" s="84"/>
      <c r="L81" s="84"/>
      <c r="M81" s="84"/>
      <c r="N81" s="84"/>
    </row>
    <row r="82" spans="1:14" x14ac:dyDescent="0.15">
      <c r="A82" s="751"/>
      <c r="B82" s="466" t="s">
        <v>424</v>
      </c>
      <c r="C82" s="33" t="s">
        <v>911</v>
      </c>
      <c r="D82" s="33" t="s">
        <v>912</v>
      </c>
      <c r="E82" s="430" t="s">
        <v>913</v>
      </c>
      <c r="F82" s="33"/>
      <c r="G82" s="83"/>
      <c r="H82" s="83"/>
      <c r="I82" s="83"/>
      <c r="J82" s="83"/>
      <c r="K82" s="84"/>
      <c r="L82" s="84"/>
      <c r="M82" s="84"/>
      <c r="N82" s="84"/>
    </row>
    <row r="83" spans="1:14" x14ac:dyDescent="0.15">
      <c r="A83" s="751"/>
      <c r="B83" s="466" t="s">
        <v>914</v>
      </c>
      <c r="C83" s="448" t="s">
        <v>915</v>
      </c>
      <c r="D83" s="33" t="s">
        <v>916</v>
      </c>
      <c r="E83" s="33" t="s">
        <v>917</v>
      </c>
      <c r="F83" s="83"/>
      <c r="G83" s="83"/>
      <c r="H83" s="83"/>
      <c r="I83" s="83"/>
      <c r="J83" s="83"/>
      <c r="K83" s="84"/>
      <c r="L83" s="84"/>
      <c r="M83" s="84"/>
      <c r="N83" s="84"/>
    </row>
    <row r="84" spans="1:14" x14ac:dyDescent="0.15">
      <c r="A84" s="751"/>
      <c r="B84" s="466" t="s">
        <v>918</v>
      </c>
      <c r="C84" s="448" t="s">
        <v>919</v>
      </c>
      <c r="D84" s="33" t="s">
        <v>920</v>
      </c>
      <c r="E84" s="83"/>
      <c r="F84" s="83"/>
      <c r="G84" s="83"/>
      <c r="H84" s="83"/>
      <c r="I84" s="83"/>
      <c r="J84" s="83"/>
      <c r="K84" s="84"/>
      <c r="L84" s="84"/>
      <c r="M84" s="84"/>
      <c r="N84" s="84"/>
    </row>
    <row r="85" spans="1:14" x14ac:dyDescent="0.15">
      <c r="A85" s="751"/>
      <c r="B85" s="478" t="s">
        <v>921</v>
      </c>
      <c r="C85" s="448" t="s">
        <v>922</v>
      </c>
      <c r="D85" s="83"/>
      <c r="E85" s="83"/>
      <c r="F85" s="83"/>
      <c r="G85" s="83"/>
      <c r="H85" s="83"/>
      <c r="I85" s="83"/>
      <c r="J85" s="83"/>
      <c r="K85" s="84"/>
      <c r="L85" s="84"/>
      <c r="M85" s="84"/>
      <c r="N85" s="84"/>
    </row>
    <row r="86" spans="1:14" x14ac:dyDescent="0.15">
      <c r="A86" s="751"/>
      <c r="B86" s="472" t="s">
        <v>1135</v>
      </c>
      <c r="C86" s="448" t="s">
        <v>1136</v>
      </c>
      <c r="D86" s="83"/>
      <c r="E86" s="83"/>
      <c r="F86" s="83"/>
      <c r="G86" s="83"/>
      <c r="H86" s="83"/>
      <c r="I86" s="83"/>
      <c r="J86" s="83"/>
      <c r="K86" s="84"/>
      <c r="L86" s="84"/>
      <c r="M86" s="84"/>
      <c r="N86" s="84"/>
    </row>
    <row r="87" spans="1:14" ht="14.25" customHeight="1" x14ac:dyDescent="0.15">
      <c r="A87" s="751"/>
      <c r="B87" s="476" t="s">
        <v>923</v>
      </c>
      <c r="C87" s="446" t="s">
        <v>924</v>
      </c>
      <c r="D87" s="83"/>
      <c r="E87" s="83"/>
      <c r="F87" s="83"/>
      <c r="G87" s="83"/>
      <c r="H87" s="83"/>
      <c r="I87" s="83"/>
      <c r="J87" s="83"/>
      <c r="K87" s="84"/>
      <c r="L87" s="84"/>
      <c r="M87" s="84"/>
      <c r="N87" s="84"/>
    </row>
    <row r="88" spans="1:14" x14ac:dyDescent="0.15">
      <c r="A88" s="751"/>
      <c r="B88" s="476" t="s">
        <v>925</v>
      </c>
      <c r="C88" s="479" t="s">
        <v>926</v>
      </c>
      <c r="D88" s="205" t="s">
        <v>927</v>
      </c>
      <c r="E88" s="86" t="s">
        <v>928</v>
      </c>
      <c r="F88" s="209" t="s">
        <v>929</v>
      </c>
      <c r="G88" s="83"/>
      <c r="H88" s="83"/>
      <c r="I88" s="83"/>
      <c r="J88" s="83"/>
      <c r="K88" s="84"/>
      <c r="L88" s="84"/>
      <c r="M88" s="84"/>
      <c r="N88" s="84"/>
    </row>
    <row r="89" spans="1:14" ht="15" thickBot="1" x14ac:dyDescent="0.2">
      <c r="A89" s="752"/>
      <c r="B89" s="480" t="s">
        <v>930</v>
      </c>
      <c r="C89" s="446" t="s">
        <v>931</v>
      </c>
      <c r="D89" s="83"/>
      <c r="E89" s="83"/>
      <c r="F89" s="83"/>
      <c r="G89" s="83"/>
      <c r="H89" s="83"/>
      <c r="I89" s="83"/>
      <c r="J89" s="83"/>
      <c r="K89" s="84"/>
      <c r="L89" s="84"/>
      <c r="M89" s="84"/>
      <c r="N89" s="84"/>
    </row>
    <row r="92" spans="1:14" x14ac:dyDescent="0.15">
      <c r="B92" s="10"/>
      <c r="C92" s="10"/>
    </row>
    <row r="93" spans="1:14" ht="14.25" customHeight="1" thickBot="1" x14ac:dyDescent="0.2">
      <c r="B93" s="10"/>
      <c r="C93" s="10"/>
    </row>
    <row r="94" spans="1:14" x14ac:dyDescent="0.15">
      <c r="A94" s="464" t="s">
        <v>68</v>
      </c>
      <c r="B94" s="465" t="s">
        <v>392</v>
      </c>
      <c r="C94" s="753" t="s">
        <v>4</v>
      </c>
      <c r="D94" s="753"/>
      <c r="E94" s="753"/>
      <c r="F94" s="753"/>
      <c r="G94" s="753"/>
      <c r="H94" s="753"/>
      <c r="I94" s="753"/>
      <c r="J94" s="753"/>
      <c r="K94" s="753"/>
      <c r="L94" s="753"/>
      <c r="M94" s="753"/>
      <c r="N94" s="754"/>
    </row>
    <row r="95" spans="1:14" x14ac:dyDescent="0.15">
      <c r="A95" s="750" t="s">
        <v>403</v>
      </c>
      <c r="B95" s="478" t="s">
        <v>509</v>
      </c>
      <c r="C95" s="479" t="s">
        <v>932</v>
      </c>
      <c r="D95" s="83"/>
      <c r="E95" s="83"/>
      <c r="F95" s="83"/>
      <c r="G95" s="83"/>
      <c r="H95" s="83"/>
      <c r="I95" s="83"/>
      <c r="J95" s="83"/>
      <c r="K95" s="84"/>
      <c r="L95" s="84"/>
      <c r="M95" s="84"/>
      <c r="N95" s="84"/>
    </row>
    <row r="96" spans="1:14" x14ac:dyDescent="0.15">
      <c r="A96" s="751"/>
      <c r="B96" s="478" t="s">
        <v>1039</v>
      </c>
      <c r="C96" s="479" t="s">
        <v>1040</v>
      </c>
      <c r="D96" s="83" t="s">
        <v>1041</v>
      </c>
      <c r="E96" s="83"/>
      <c r="F96" s="83"/>
      <c r="G96" s="83"/>
      <c r="H96" s="83"/>
      <c r="I96" s="83"/>
      <c r="J96" s="83"/>
      <c r="K96" s="84"/>
      <c r="L96" s="84"/>
      <c r="M96" s="84"/>
      <c r="N96" s="84"/>
    </row>
    <row r="97" spans="1:15" x14ac:dyDescent="0.15">
      <c r="A97" s="755"/>
      <c r="B97" s="475" t="s">
        <v>510</v>
      </c>
      <c r="C97" s="469" t="s">
        <v>933</v>
      </c>
      <c r="D97" s="62" t="s">
        <v>934</v>
      </c>
      <c r="E97" s="62" t="s">
        <v>404</v>
      </c>
      <c r="F97" s="62" t="s">
        <v>935</v>
      </c>
      <c r="G97" s="83"/>
      <c r="H97" s="83"/>
      <c r="I97" s="83"/>
      <c r="J97" s="83"/>
      <c r="K97" s="84"/>
      <c r="L97" s="84"/>
      <c r="M97" s="84"/>
      <c r="N97" s="84"/>
    </row>
    <row r="98" spans="1:15" x14ac:dyDescent="0.15">
      <c r="A98" s="755"/>
      <c r="B98" s="478" t="s">
        <v>511</v>
      </c>
      <c r="C98" s="448" t="s">
        <v>936</v>
      </c>
      <c r="D98" s="83"/>
      <c r="E98" s="83"/>
      <c r="F98" s="83"/>
      <c r="G98" s="83"/>
      <c r="H98" s="83"/>
      <c r="I98" s="83"/>
      <c r="J98" s="83"/>
      <c r="K98" s="84"/>
      <c r="L98" s="84"/>
      <c r="M98" s="84"/>
      <c r="N98" s="84"/>
    </row>
    <row r="99" spans="1:15" x14ac:dyDescent="0.15">
      <c r="A99" s="755"/>
      <c r="B99" s="485" t="s">
        <v>937</v>
      </c>
      <c r="C99" s="448" t="s">
        <v>938</v>
      </c>
      <c r="D99" s="83"/>
      <c r="E99" s="83"/>
      <c r="F99" s="83"/>
      <c r="G99" s="83"/>
      <c r="H99" s="83"/>
      <c r="I99" s="83"/>
      <c r="J99" s="83"/>
      <c r="K99" s="84"/>
      <c r="L99" s="84"/>
      <c r="M99" s="84"/>
      <c r="N99" s="84"/>
    </row>
    <row r="100" spans="1:15" x14ac:dyDescent="0.15">
      <c r="A100" s="755"/>
      <c r="B100" s="472" t="s">
        <v>512</v>
      </c>
      <c r="C100" s="446" t="s">
        <v>939</v>
      </c>
      <c r="D100" s="198" t="s">
        <v>940</v>
      </c>
      <c r="E100" s="198" t="s">
        <v>941</v>
      </c>
      <c r="F100" s="83" t="s">
        <v>942</v>
      </c>
      <c r="G100" s="83"/>
      <c r="H100" s="83"/>
      <c r="I100" s="83"/>
      <c r="J100" s="83"/>
      <c r="K100" s="84"/>
      <c r="L100" s="84"/>
      <c r="M100" s="84"/>
      <c r="N100" s="84"/>
    </row>
    <row r="101" spans="1:15" x14ac:dyDescent="0.15">
      <c r="A101" s="755"/>
      <c r="B101" s="473" t="s">
        <v>513</v>
      </c>
      <c r="C101" s="474" t="s">
        <v>943</v>
      </c>
      <c r="D101" s="48" t="s">
        <v>944</v>
      </c>
      <c r="E101" s="83"/>
      <c r="F101" s="83"/>
      <c r="G101" s="83"/>
      <c r="H101" s="83"/>
      <c r="I101" s="83"/>
      <c r="J101" s="83"/>
      <c r="K101" s="84"/>
      <c r="L101" s="84"/>
      <c r="M101" s="84"/>
      <c r="N101" s="84"/>
    </row>
    <row r="102" spans="1:15" x14ac:dyDescent="0.15">
      <c r="A102" s="755"/>
      <c r="B102" s="476" t="s">
        <v>514</v>
      </c>
      <c r="C102" s="62" t="s">
        <v>945</v>
      </c>
      <c r="D102" s="62"/>
      <c r="E102" s="83"/>
      <c r="F102" s="83"/>
      <c r="G102" s="83"/>
      <c r="H102" s="83"/>
      <c r="I102" s="83"/>
      <c r="J102" s="83"/>
      <c r="K102" s="84"/>
      <c r="L102" s="84"/>
      <c r="M102" s="84"/>
      <c r="N102" s="84"/>
    </row>
    <row r="103" spans="1:15" ht="14.25" customHeight="1" x14ac:dyDescent="0.15">
      <c r="A103" s="755"/>
      <c r="B103" s="472" t="s">
        <v>515</v>
      </c>
      <c r="C103" s="469" t="s">
        <v>405</v>
      </c>
      <c r="D103" s="62" t="s">
        <v>946</v>
      </c>
      <c r="E103" s="83"/>
      <c r="F103" s="83"/>
      <c r="G103" s="83"/>
      <c r="H103" s="83"/>
      <c r="I103" s="83"/>
      <c r="J103" s="83"/>
      <c r="K103" s="84"/>
      <c r="L103" s="84"/>
      <c r="M103" s="84"/>
      <c r="N103" s="84"/>
    </row>
    <row r="104" spans="1:15" ht="27" x14ac:dyDescent="0.15">
      <c r="A104" s="755"/>
      <c r="B104" s="476" t="s">
        <v>516</v>
      </c>
      <c r="C104" s="469" t="s">
        <v>947</v>
      </c>
      <c r="D104" s="62" t="s">
        <v>948</v>
      </c>
      <c r="E104" s="62" t="s">
        <v>949</v>
      </c>
      <c r="F104" s="62" t="s">
        <v>950</v>
      </c>
      <c r="G104" s="62" t="s">
        <v>951</v>
      </c>
      <c r="H104" s="62" t="s">
        <v>952</v>
      </c>
      <c r="I104" s="62" t="s">
        <v>953</v>
      </c>
      <c r="J104" s="62" t="s">
        <v>954</v>
      </c>
      <c r="K104" s="62" t="s">
        <v>955</v>
      </c>
      <c r="L104" s="84"/>
      <c r="M104" s="84"/>
      <c r="N104" s="84"/>
    </row>
    <row r="105" spans="1:15" x14ac:dyDescent="0.15">
      <c r="A105" s="755"/>
      <c r="B105" s="472" t="s">
        <v>524</v>
      </c>
      <c r="C105" s="406" t="s">
        <v>406</v>
      </c>
      <c r="D105" s="64" t="s">
        <v>407</v>
      </c>
      <c r="E105" s="64" t="s">
        <v>408</v>
      </c>
      <c r="F105" s="64" t="s">
        <v>956</v>
      </c>
      <c r="G105" s="64" t="s">
        <v>957</v>
      </c>
      <c r="H105" s="83"/>
      <c r="I105" s="83"/>
      <c r="J105" s="83"/>
      <c r="K105" s="84"/>
      <c r="L105" s="84"/>
      <c r="M105" s="84"/>
      <c r="N105" s="84"/>
    </row>
    <row r="106" spans="1:15" x14ac:dyDescent="0.15">
      <c r="A106" s="755"/>
      <c r="B106" s="478" t="s">
        <v>517</v>
      </c>
      <c r="C106" s="448" t="s">
        <v>958</v>
      </c>
      <c r="D106" s="83"/>
      <c r="E106" s="83"/>
      <c r="F106" s="83"/>
      <c r="G106" s="83"/>
      <c r="H106" s="83"/>
      <c r="I106" s="83"/>
      <c r="J106" s="83"/>
      <c r="K106" s="84"/>
      <c r="L106" s="84"/>
      <c r="M106" s="84"/>
      <c r="N106" s="84"/>
    </row>
    <row r="107" spans="1:15" ht="15" thickBot="1" x14ac:dyDescent="0.2">
      <c r="A107" s="756"/>
      <c r="B107" s="481" t="s">
        <v>518</v>
      </c>
      <c r="C107" s="449" t="s">
        <v>1126</v>
      </c>
      <c r="D107" s="449" t="s">
        <v>1078</v>
      </c>
      <c r="E107" s="209" t="s">
        <v>959</v>
      </c>
      <c r="F107" s="209" t="s">
        <v>960</v>
      </c>
      <c r="G107" s="83"/>
      <c r="H107" s="83"/>
      <c r="I107" s="83"/>
      <c r="J107" s="83"/>
      <c r="K107" s="83"/>
      <c r="L107" s="84"/>
      <c r="M107" s="84"/>
      <c r="N107" s="84"/>
      <c r="O107" s="84"/>
    </row>
    <row r="109" spans="1:15" x14ac:dyDescent="0.15">
      <c r="B109" s="44" t="s">
        <v>409</v>
      </c>
    </row>
    <row r="110" spans="1:15" x14ac:dyDescent="0.15">
      <c r="B110" s="482"/>
    </row>
    <row r="111" spans="1:15" x14ac:dyDescent="0.15">
      <c r="B111" s="67" t="s">
        <v>410</v>
      </c>
    </row>
    <row r="112" spans="1:15" ht="47.25" customHeight="1" x14ac:dyDescent="0.15">
      <c r="B112" s="83" t="s">
        <v>411</v>
      </c>
    </row>
    <row r="113" spans="2:2" x14ac:dyDescent="0.15">
      <c r="B113" s="83" t="s">
        <v>961</v>
      </c>
    </row>
    <row r="114" spans="2:2" x14ac:dyDescent="0.15">
      <c r="B114" s="83" t="s">
        <v>412</v>
      </c>
    </row>
  </sheetData>
  <mergeCells count="8">
    <mergeCell ref="A64:A89"/>
    <mergeCell ref="C94:N94"/>
    <mergeCell ref="A95:A107"/>
    <mergeCell ref="C1:N1"/>
    <mergeCell ref="A2:A33"/>
    <mergeCell ref="C37:N37"/>
    <mergeCell ref="A38:A58"/>
    <mergeCell ref="C63:N63"/>
  </mergeCells>
  <phoneticPr fontId="2"/>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B107"/>
  <sheetViews>
    <sheetView workbookViewId="0">
      <selection activeCell="B12" sqref="B12"/>
    </sheetView>
  </sheetViews>
  <sheetFormatPr defaultColWidth="11" defaultRowHeight="13.5" x14ac:dyDescent="0.15"/>
  <cols>
    <col min="1" max="1" width="43.625" bestFit="1" customWidth="1"/>
    <col min="2" max="2" width="27" bestFit="1" customWidth="1"/>
  </cols>
  <sheetData>
    <row r="2" spans="1:2" x14ac:dyDescent="0.15">
      <c r="A2" s="44" t="s">
        <v>347</v>
      </c>
      <c r="B2" s="65" t="s">
        <v>4</v>
      </c>
    </row>
    <row r="3" spans="1:2" ht="14.25" x14ac:dyDescent="0.15">
      <c r="A3" s="764" t="s">
        <v>320</v>
      </c>
      <c r="B3" s="52" t="s">
        <v>267</v>
      </c>
    </row>
    <row r="4" spans="1:2" ht="14.25" x14ac:dyDescent="0.15">
      <c r="A4" s="765"/>
      <c r="B4" s="52" t="s">
        <v>875</v>
      </c>
    </row>
    <row r="5" spans="1:2" ht="14.25" x14ac:dyDescent="0.15">
      <c r="A5" s="45" t="s">
        <v>321</v>
      </c>
      <c r="B5" s="53" t="s">
        <v>268</v>
      </c>
    </row>
    <row r="6" spans="1:2" ht="14.25" x14ac:dyDescent="0.15">
      <c r="A6" s="45" t="s">
        <v>322</v>
      </c>
      <c r="B6" s="54" t="s">
        <v>269</v>
      </c>
    </row>
    <row r="7" spans="1:2" ht="28.5" x14ac:dyDescent="0.15">
      <c r="A7" s="764" t="s">
        <v>323</v>
      </c>
      <c r="B7" s="66" t="s">
        <v>318</v>
      </c>
    </row>
    <row r="8" spans="1:2" ht="28.5" x14ac:dyDescent="0.15">
      <c r="A8" s="772"/>
      <c r="B8" s="66" t="s">
        <v>1080</v>
      </c>
    </row>
    <row r="9" spans="1:2" ht="28.5" x14ac:dyDescent="0.15">
      <c r="A9" s="772"/>
      <c r="B9" s="66" t="s">
        <v>1081</v>
      </c>
    </row>
    <row r="10" spans="1:2" ht="28.5" x14ac:dyDescent="0.15">
      <c r="A10" s="772"/>
      <c r="B10" s="66" t="s">
        <v>1082</v>
      </c>
    </row>
    <row r="11" spans="1:2" ht="28.5" x14ac:dyDescent="0.15">
      <c r="A11" s="765"/>
      <c r="B11" s="66" t="s">
        <v>1083</v>
      </c>
    </row>
    <row r="12" spans="1:2" ht="14.25" x14ac:dyDescent="0.15">
      <c r="A12" s="766" t="s">
        <v>324</v>
      </c>
      <c r="B12" s="55" t="s">
        <v>270</v>
      </c>
    </row>
    <row r="13" spans="1:2" ht="14.25" x14ac:dyDescent="0.15">
      <c r="A13" s="767"/>
      <c r="B13" s="55" t="s">
        <v>271</v>
      </c>
    </row>
    <row r="14" spans="1:2" ht="14.25" x14ac:dyDescent="0.15">
      <c r="A14" s="768" t="s">
        <v>325</v>
      </c>
      <c r="B14" s="56" t="s">
        <v>272</v>
      </c>
    </row>
    <row r="15" spans="1:2" ht="14.25" x14ac:dyDescent="0.15">
      <c r="A15" s="769"/>
      <c r="B15" s="56" t="s">
        <v>273</v>
      </c>
    </row>
    <row r="16" spans="1:2" x14ac:dyDescent="0.15">
      <c r="A16" s="46" t="s">
        <v>326</v>
      </c>
      <c r="B16" s="50" t="s">
        <v>274</v>
      </c>
    </row>
    <row r="17" spans="1:2" x14ac:dyDescent="0.15">
      <c r="A17" s="175" t="s">
        <v>327</v>
      </c>
      <c r="B17" s="47" t="s">
        <v>275</v>
      </c>
    </row>
    <row r="18" spans="1:2" x14ac:dyDescent="0.15">
      <c r="A18" s="764" t="s">
        <v>962</v>
      </c>
      <c r="B18" s="47" t="s">
        <v>276</v>
      </c>
    </row>
    <row r="19" spans="1:2" x14ac:dyDescent="0.15">
      <c r="A19" s="772"/>
      <c r="B19" s="47" t="s">
        <v>277</v>
      </c>
    </row>
    <row r="20" spans="1:2" x14ac:dyDescent="0.15">
      <c r="A20" s="765"/>
      <c r="B20" s="47" t="s">
        <v>1079</v>
      </c>
    </row>
    <row r="21" spans="1:2" x14ac:dyDescent="0.15">
      <c r="A21" s="182" t="s">
        <v>329</v>
      </c>
      <c r="B21" s="50" t="s">
        <v>278</v>
      </c>
    </row>
    <row r="22" spans="1:2" x14ac:dyDescent="0.15">
      <c r="A22" s="770" t="s">
        <v>330</v>
      </c>
      <c r="B22" s="50" t="s">
        <v>279</v>
      </c>
    </row>
    <row r="23" spans="1:2" x14ac:dyDescent="0.15">
      <c r="A23" s="771"/>
      <c r="B23" s="50" t="s">
        <v>280</v>
      </c>
    </row>
    <row r="24" spans="1:2" x14ac:dyDescent="0.15">
      <c r="A24" s="764" t="s">
        <v>331</v>
      </c>
      <c r="B24" s="175" t="s">
        <v>281</v>
      </c>
    </row>
    <row r="25" spans="1:2" x14ac:dyDescent="0.15">
      <c r="A25" s="772"/>
      <c r="B25" s="47" t="s">
        <v>282</v>
      </c>
    </row>
    <row r="26" spans="1:2" x14ac:dyDescent="0.15">
      <c r="A26" s="765"/>
      <c r="B26" s="176" t="s">
        <v>283</v>
      </c>
    </row>
    <row r="27" spans="1:2" x14ac:dyDescent="0.15">
      <c r="A27" s="47" t="s">
        <v>332</v>
      </c>
      <c r="B27" s="176" t="s">
        <v>284</v>
      </c>
    </row>
    <row r="28" spans="1:2" x14ac:dyDescent="0.15">
      <c r="A28" s="773" t="s">
        <v>333</v>
      </c>
      <c r="B28" s="50" t="s">
        <v>285</v>
      </c>
    </row>
    <row r="29" spans="1:2" x14ac:dyDescent="0.15">
      <c r="A29" s="774"/>
      <c r="B29" s="57" t="s">
        <v>286</v>
      </c>
    </row>
    <row r="30" spans="1:2" x14ac:dyDescent="0.15">
      <c r="A30" s="774"/>
      <c r="B30" s="48" t="s">
        <v>287</v>
      </c>
    </row>
    <row r="31" spans="1:2" x14ac:dyDescent="0.15">
      <c r="A31" s="780" t="s">
        <v>334</v>
      </c>
      <c r="B31" s="43" t="s">
        <v>288</v>
      </c>
    </row>
    <row r="32" spans="1:2" x14ac:dyDescent="0.15">
      <c r="A32" s="781"/>
      <c r="B32" s="43" t="s">
        <v>1001</v>
      </c>
    </row>
    <row r="33" spans="1:2" x14ac:dyDescent="0.15">
      <c r="A33" s="781"/>
      <c r="B33" s="43" t="s">
        <v>1002</v>
      </c>
    </row>
    <row r="34" spans="1:2" x14ac:dyDescent="0.15">
      <c r="A34" s="782"/>
      <c r="B34" s="43" t="s">
        <v>1000</v>
      </c>
    </row>
    <row r="35" spans="1:2" x14ac:dyDescent="0.15">
      <c r="A35" s="176" t="s">
        <v>335</v>
      </c>
      <c r="B35" s="176" t="s">
        <v>289</v>
      </c>
    </row>
    <row r="36" spans="1:2" x14ac:dyDescent="0.15">
      <c r="A36" s="180" t="s">
        <v>336</v>
      </c>
      <c r="B36" s="58" t="s">
        <v>290</v>
      </c>
    </row>
    <row r="37" spans="1:2" x14ac:dyDescent="0.15">
      <c r="A37" s="775" t="s">
        <v>337</v>
      </c>
      <c r="B37" s="175" t="s">
        <v>291</v>
      </c>
    </row>
    <row r="38" spans="1:2" x14ac:dyDescent="0.15">
      <c r="A38" s="776"/>
      <c r="B38" s="174" t="s">
        <v>292</v>
      </c>
    </row>
    <row r="39" spans="1:2" x14ac:dyDescent="0.15">
      <c r="A39" s="48" t="s">
        <v>338</v>
      </c>
      <c r="B39" s="50" t="s">
        <v>293</v>
      </c>
    </row>
    <row r="40" spans="1:2" x14ac:dyDescent="0.15">
      <c r="A40" s="777" t="s">
        <v>339</v>
      </c>
      <c r="B40" s="59" t="s">
        <v>294</v>
      </c>
    </row>
    <row r="41" spans="1:2" x14ac:dyDescent="0.15">
      <c r="A41" s="778"/>
      <c r="B41" s="59" t="s">
        <v>295</v>
      </c>
    </row>
    <row r="42" spans="1:2" x14ac:dyDescent="0.15">
      <c r="A42" s="778"/>
      <c r="B42" s="60" t="s">
        <v>296</v>
      </c>
    </row>
    <row r="43" spans="1:2" x14ac:dyDescent="0.15">
      <c r="A43" s="778"/>
      <c r="B43" s="59" t="s">
        <v>297</v>
      </c>
    </row>
    <row r="44" spans="1:2" x14ac:dyDescent="0.15">
      <c r="A44" s="778"/>
      <c r="B44" s="59" t="s">
        <v>298</v>
      </c>
    </row>
    <row r="45" spans="1:2" x14ac:dyDescent="0.15">
      <c r="A45" s="778"/>
      <c r="B45" s="59" t="s">
        <v>299</v>
      </c>
    </row>
    <row r="46" spans="1:2" x14ac:dyDescent="0.15">
      <c r="A46" s="778"/>
      <c r="B46" s="59" t="s">
        <v>717</v>
      </c>
    </row>
    <row r="47" spans="1:2" x14ac:dyDescent="0.15">
      <c r="A47" s="778"/>
      <c r="B47" s="59" t="s">
        <v>718</v>
      </c>
    </row>
    <row r="48" spans="1:2" x14ac:dyDescent="0.15">
      <c r="A48" s="778"/>
      <c r="B48" s="59" t="s">
        <v>719</v>
      </c>
    </row>
    <row r="49" spans="1:2" x14ac:dyDescent="0.15">
      <c r="A49" s="778"/>
      <c r="B49" s="59" t="s">
        <v>720</v>
      </c>
    </row>
    <row r="50" spans="1:2" x14ac:dyDescent="0.15">
      <c r="A50" s="779"/>
      <c r="B50" s="59" t="s">
        <v>721</v>
      </c>
    </row>
    <row r="51" spans="1:2" x14ac:dyDescent="0.15">
      <c r="A51" s="47" t="s">
        <v>340</v>
      </c>
      <c r="B51" s="47" t="s">
        <v>319</v>
      </c>
    </row>
    <row r="52" spans="1:2" x14ac:dyDescent="0.15">
      <c r="A52" s="33" t="s">
        <v>341</v>
      </c>
      <c r="B52" s="177" t="s">
        <v>300</v>
      </c>
    </row>
    <row r="53" spans="1:2" x14ac:dyDescent="0.15">
      <c r="A53" s="772" t="s">
        <v>722</v>
      </c>
      <c r="B53" s="62" t="s">
        <v>301</v>
      </c>
    </row>
    <row r="54" spans="1:2" x14ac:dyDescent="0.15">
      <c r="A54" s="772"/>
      <c r="B54" s="61" t="s">
        <v>302</v>
      </c>
    </row>
    <row r="55" spans="1:2" x14ac:dyDescent="0.15">
      <c r="A55" s="772"/>
      <c r="B55" s="50" t="s">
        <v>303</v>
      </c>
    </row>
    <row r="56" spans="1:2" x14ac:dyDescent="0.15">
      <c r="A56" s="772"/>
      <c r="B56" s="51" t="s">
        <v>304</v>
      </c>
    </row>
    <row r="57" spans="1:2" x14ac:dyDescent="0.15">
      <c r="A57" s="772"/>
      <c r="B57" s="51" t="s">
        <v>305</v>
      </c>
    </row>
    <row r="58" spans="1:2" x14ac:dyDescent="0.15">
      <c r="A58" s="772"/>
      <c r="B58" s="51" t="s">
        <v>306</v>
      </c>
    </row>
    <row r="59" spans="1:2" x14ac:dyDescent="0.15">
      <c r="A59" s="772"/>
      <c r="B59" s="63" t="s">
        <v>307</v>
      </c>
    </row>
    <row r="60" spans="1:2" x14ac:dyDescent="0.15">
      <c r="A60" s="780" t="s">
        <v>506</v>
      </c>
      <c r="B60" s="62" t="s">
        <v>308</v>
      </c>
    </row>
    <row r="61" spans="1:2" x14ac:dyDescent="0.15">
      <c r="A61" s="781"/>
      <c r="B61" s="427" t="s">
        <v>723</v>
      </c>
    </row>
    <row r="62" spans="1:2" x14ac:dyDescent="0.15">
      <c r="A62" s="781"/>
      <c r="B62" s="427" t="s">
        <v>724</v>
      </c>
    </row>
    <row r="63" spans="1:2" x14ac:dyDescent="0.15">
      <c r="A63" s="781"/>
      <c r="B63" s="427" t="s">
        <v>1003</v>
      </c>
    </row>
    <row r="64" spans="1:2" x14ac:dyDescent="0.15">
      <c r="A64" s="782"/>
      <c r="B64" s="427" t="s">
        <v>1004</v>
      </c>
    </row>
    <row r="65" spans="1:2" x14ac:dyDescent="0.15">
      <c r="A65" s="50" t="s">
        <v>345</v>
      </c>
      <c r="B65" s="50" t="s">
        <v>309</v>
      </c>
    </row>
    <row r="66" spans="1:2" x14ac:dyDescent="0.15">
      <c r="A66" s="32" t="s">
        <v>343</v>
      </c>
      <c r="B66" s="47" t="s">
        <v>310</v>
      </c>
    </row>
    <row r="67" spans="1:2" x14ac:dyDescent="0.15">
      <c r="A67" s="33" t="s">
        <v>344</v>
      </c>
      <c r="B67" s="64" t="s">
        <v>311</v>
      </c>
    </row>
    <row r="68" spans="1:2" x14ac:dyDescent="0.15">
      <c r="A68" s="774" t="s">
        <v>348</v>
      </c>
      <c r="B68" s="176" t="s">
        <v>312</v>
      </c>
    </row>
    <row r="69" spans="1:2" x14ac:dyDescent="0.15">
      <c r="A69" s="774"/>
      <c r="B69" s="180" t="s">
        <v>313</v>
      </c>
    </row>
    <row r="70" spans="1:2" x14ac:dyDescent="0.15">
      <c r="A70" s="774"/>
      <c r="B70" s="47" t="s">
        <v>314</v>
      </c>
    </row>
    <row r="71" spans="1:2" x14ac:dyDescent="0.15">
      <c r="A71" s="774"/>
      <c r="B71" s="63" t="s">
        <v>315</v>
      </c>
    </row>
    <row r="72" spans="1:2" x14ac:dyDescent="0.15">
      <c r="A72" s="774"/>
      <c r="B72" s="48" t="s">
        <v>316</v>
      </c>
    </row>
    <row r="73" spans="1:2" x14ac:dyDescent="0.15">
      <c r="A73" s="510"/>
      <c r="B73" s="48" t="s">
        <v>1076</v>
      </c>
    </row>
    <row r="74" spans="1:2" x14ac:dyDescent="0.15">
      <c r="A74" s="51" t="s">
        <v>346</v>
      </c>
      <c r="B74" s="64" t="s">
        <v>317</v>
      </c>
    </row>
    <row r="77" spans="1:2" x14ac:dyDescent="0.15">
      <c r="B77" s="44" t="s">
        <v>347</v>
      </c>
    </row>
    <row r="78" spans="1:2" x14ac:dyDescent="0.15">
      <c r="B78" s="67"/>
    </row>
    <row r="79" spans="1:2" x14ac:dyDescent="0.15">
      <c r="B79" s="175" t="s">
        <v>320</v>
      </c>
    </row>
    <row r="80" spans="1:2" ht="14.25" x14ac:dyDescent="0.15">
      <c r="B80" s="45" t="s">
        <v>321</v>
      </c>
    </row>
    <row r="81" spans="2:2" ht="14.25" x14ac:dyDescent="0.15">
      <c r="B81" s="45" t="s">
        <v>322</v>
      </c>
    </row>
    <row r="82" spans="2:2" x14ac:dyDescent="0.15">
      <c r="B82" s="175" t="s">
        <v>323</v>
      </c>
    </row>
    <row r="83" spans="2:2" ht="14.25" x14ac:dyDescent="0.15">
      <c r="B83" s="178" t="s">
        <v>324</v>
      </c>
    </row>
    <row r="84" spans="2:2" ht="14.1" customHeight="1" x14ac:dyDescent="0.15">
      <c r="B84" s="179" t="s">
        <v>325</v>
      </c>
    </row>
    <row r="85" spans="2:2" x14ac:dyDescent="0.15">
      <c r="B85" s="46" t="s">
        <v>326</v>
      </c>
    </row>
    <row r="86" spans="2:2" x14ac:dyDescent="0.15">
      <c r="B86" s="175" t="s">
        <v>327</v>
      </c>
    </row>
    <row r="87" spans="2:2" x14ac:dyDescent="0.15">
      <c r="B87" s="175" t="s">
        <v>328</v>
      </c>
    </row>
    <row r="88" spans="2:2" x14ac:dyDescent="0.15">
      <c r="B88" s="182" t="s">
        <v>329</v>
      </c>
    </row>
    <row r="89" spans="2:2" x14ac:dyDescent="0.15">
      <c r="B89" s="181" t="s">
        <v>330</v>
      </c>
    </row>
    <row r="90" spans="2:2" x14ac:dyDescent="0.15">
      <c r="B90" s="174" t="s">
        <v>331</v>
      </c>
    </row>
    <row r="91" spans="2:2" x14ac:dyDescent="0.15">
      <c r="B91" s="47" t="s">
        <v>332</v>
      </c>
    </row>
    <row r="92" spans="2:2" x14ac:dyDescent="0.15">
      <c r="B92" s="182" t="s">
        <v>333</v>
      </c>
    </row>
    <row r="93" spans="2:2" x14ac:dyDescent="0.15">
      <c r="B93" s="33" t="s">
        <v>334</v>
      </c>
    </row>
    <row r="94" spans="2:2" x14ac:dyDescent="0.15">
      <c r="B94" s="176" t="s">
        <v>335</v>
      </c>
    </row>
    <row r="95" spans="2:2" x14ac:dyDescent="0.15">
      <c r="B95" s="180" t="s">
        <v>336</v>
      </c>
    </row>
    <row r="96" spans="2:2" x14ac:dyDescent="0.15">
      <c r="B96" s="175" t="s">
        <v>337</v>
      </c>
    </row>
    <row r="97" spans="2:2" x14ac:dyDescent="0.15">
      <c r="B97" s="48" t="s">
        <v>338</v>
      </c>
    </row>
    <row r="98" spans="2:2" x14ac:dyDescent="0.15">
      <c r="B98" s="177" t="s">
        <v>339</v>
      </c>
    </row>
    <row r="99" spans="2:2" x14ac:dyDescent="0.15">
      <c r="B99" s="47" t="s">
        <v>340</v>
      </c>
    </row>
    <row r="100" spans="2:2" x14ac:dyDescent="0.15">
      <c r="B100" s="33" t="s">
        <v>341</v>
      </c>
    </row>
    <row r="101" spans="2:2" x14ac:dyDescent="0.15">
      <c r="B101" s="174" t="s">
        <v>342</v>
      </c>
    </row>
    <row r="102" spans="2:2" x14ac:dyDescent="0.15">
      <c r="B102" s="49" t="s">
        <v>506</v>
      </c>
    </row>
    <row r="103" spans="2:2" x14ac:dyDescent="0.15">
      <c r="B103" s="50" t="s">
        <v>345</v>
      </c>
    </row>
    <row r="104" spans="2:2" x14ac:dyDescent="0.15">
      <c r="B104" s="32" t="s">
        <v>343</v>
      </c>
    </row>
    <row r="105" spans="2:2" x14ac:dyDescent="0.15">
      <c r="B105" s="33" t="s">
        <v>344</v>
      </c>
    </row>
    <row r="106" spans="2:2" x14ac:dyDescent="0.15">
      <c r="B106" s="173" t="s">
        <v>348</v>
      </c>
    </row>
    <row r="107" spans="2:2" x14ac:dyDescent="0.15">
      <c r="B107" s="51" t="s">
        <v>346</v>
      </c>
    </row>
  </sheetData>
  <mergeCells count="14">
    <mergeCell ref="A28:A30"/>
    <mergeCell ref="A68:A72"/>
    <mergeCell ref="A24:A26"/>
    <mergeCell ref="A53:A59"/>
    <mergeCell ref="A37:A38"/>
    <mergeCell ref="A40:A50"/>
    <mergeCell ref="A31:A34"/>
    <mergeCell ref="A60:A64"/>
    <mergeCell ref="A3:A4"/>
    <mergeCell ref="A12:A13"/>
    <mergeCell ref="A14:A15"/>
    <mergeCell ref="A22:A23"/>
    <mergeCell ref="A7:A11"/>
    <mergeCell ref="A18:A20"/>
  </mergeCells>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32"/>
  <sheetViews>
    <sheetView workbookViewId="0">
      <selection activeCell="F6" sqref="F6"/>
    </sheetView>
  </sheetViews>
  <sheetFormatPr defaultColWidth="11" defaultRowHeight="13.5" x14ac:dyDescent="0.15"/>
  <cols>
    <col min="1" max="1" width="24" bestFit="1" customWidth="1"/>
    <col min="2" max="2" width="55.5" bestFit="1" customWidth="1"/>
    <col min="3" max="3" width="40" customWidth="1"/>
    <col min="4" max="4" width="46.125" bestFit="1" customWidth="1"/>
    <col min="5" max="5" width="41.25" customWidth="1"/>
    <col min="6" max="6" width="36.125" bestFit="1" customWidth="1"/>
    <col min="7" max="7" width="36.375" customWidth="1"/>
  </cols>
  <sheetData>
    <row r="1" spans="1:7" ht="14.25" thickBot="1" x14ac:dyDescent="0.2"/>
    <row r="2" spans="1:7" x14ac:dyDescent="0.15">
      <c r="A2" s="783" t="s">
        <v>688</v>
      </c>
      <c r="B2" s="70" t="s">
        <v>689</v>
      </c>
      <c r="C2" s="51" t="s">
        <v>690</v>
      </c>
    </row>
    <row r="3" spans="1:7" x14ac:dyDescent="0.15">
      <c r="A3" s="784"/>
      <c r="B3" s="506" t="s">
        <v>1050</v>
      </c>
      <c r="C3" s="405" t="s">
        <v>1051</v>
      </c>
      <c r="D3" s="507"/>
    </row>
    <row r="4" spans="1:7" ht="14.25" thickBot="1" x14ac:dyDescent="0.2">
      <c r="A4" s="785"/>
      <c r="B4" s="74" t="s">
        <v>384</v>
      </c>
      <c r="C4" s="405" t="s">
        <v>355</v>
      </c>
    </row>
    <row r="5" spans="1:7" x14ac:dyDescent="0.15">
      <c r="A5" s="791" t="s">
        <v>363</v>
      </c>
      <c r="B5" s="75" t="s">
        <v>383</v>
      </c>
      <c r="C5" s="406" t="s">
        <v>362</v>
      </c>
    </row>
    <row r="6" spans="1:7" x14ac:dyDescent="0.15">
      <c r="A6" s="792"/>
      <c r="B6" s="71" t="s">
        <v>382</v>
      </c>
      <c r="C6" s="67" t="s">
        <v>350</v>
      </c>
      <c r="D6" s="67" t="s">
        <v>1137</v>
      </c>
      <c r="E6" s="67" t="s">
        <v>1138</v>
      </c>
    </row>
    <row r="7" spans="1:7" x14ac:dyDescent="0.15">
      <c r="A7" s="792"/>
      <c r="B7" s="71" t="s">
        <v>1052</v>
      </c>
      <c r="C7" s="405" t="s">
        <v>356</v>
      </c>
      <c r="D7" s="67" t="s">
        <v>357</v>
      </c>
      <c r="E7" s="67" t="s">
        <v>358</v>
      </c>
      <c r="F7" s="100"/>
    </row>
    <row r="8" spans="1:7" x14ac:dyDescent="0.15">
      <c r="A8" s="792"/>
      <c r="B8" s="71" t="s">
        <v>1017</v>
      </c>
      <c r="C8" s="405" t="s">
        <v>351</v>
      </c>
      <c r="D8" s="67" t="s">
        <v>352</v>
      </c>
      <c r="E8" s="67" t="s">
        <v>353</v>
      </c>
      <c r="F8" s="67" t="s">
        <v>354</v>
      </c>
      <c r="G8" s="509" t="s">
        <v>691</v>
      </c>
    </row>
    <row r="9" spans="1:7" x14ac:dyDescent="0.15">
      <c r="A9" s="792"/>
      <c r="B9" s="71" t="s">
        <v>381</v>
      </c>
      <c r="C9" s="405" t="s">
        <v>359</v>
      </c>
    </row>
    <row r="10" spans="1:7" x14ac:dyDescent="0.15">
      <c r="A10" s="792"/>
      <c r="B10" s="71" t="s">
        <v>380</v>
      </c>
      <c r="C10" s="405" t="s">
        <v>360</v>
      </c>
    </row>
    <row r="11" spans="1:7" x14ac:dyDescent="0.15">
      <c r="A11" s="792"/>
      <c r="B11" s="506" t="s">
        <v>1092</v>
      </c>
      <c r="C11" s="405" t="s">
        <v>1045</v>
      </c>
      <c r="D11" s="405" t="s">
        <v>1046</v>
      </c>
      <c r="E11" s="405" t="s">
        <v>1047</v>
      </c>
    </row>
    <row r="12" spans="1:7" ht="14.25" thickBot="1" x14ac:dyDescent="0.2">
      <c r="A12" s="793"/>
      <c r="B12" s="506" t="s">
        <v>1071</v>
      </c>
      <c r="C12" s="405" t="s">
        <v>1070</v>
      </c>
    </row>
    <row r="13" spans="1:7" ht="14.25" x14ac:dyDescent="0.15">
      <c r="A13" s="794" t="s">
        <v>451</v>
      </c>
      <c r="B13" s="76" t="s">
        <v>454</v>
      </c>
      <c r="C13" s="407" t="s">
        <v>364</v>
      </c>
    </row>
    <row r="14" spans="1:7" ht="14.25" x14ac:dyDescent="0.15">
      <c r="A14" s="795"/>
      <c r="B14" s="72" t="s">
        <v>453</v>
      </c>
      <c r="C14" s="408" t="s">
        <v>365</v>
      </c>
    </row>
    <row r="15" spans="1:7" ht="14.25" x14ac:dyDescent="0.15">
      <c r="A15" s="795"/>
      <c r="B15" s="72" t="s">
        <v>455</v>
      </c>
      <c r="C15" s="408" t="s">
        <v>366</v>
      </c>
    </row>
    <row r="16" spans="1:7" ht="14.25" x14ac:dyDescent="0.15">
      <c r="A16" s="795"/>
      <c r="B16" s="72" t="s">
        <v>375</v>
      </c>
      <c r="C16" s="408" t="s">
        <v>365</v>
      </c>
    </row>
    <row r="17" spans="1:3" ht="15" thickBot="1" x14ac:dyDescent="0.2">
      <c r="A17" s="796"/>
      <c r="B17" s="508" t="s">
        <v>1048</v>
      </c>
      <c r="C17" s="408" t="s">
        <v>1049</v>
      </c>
    </row>
    <row r="18" spans="1:3" ht="14.25" x14ac:dyDescent="0.15">
      <c r="A18" s="789" t="s">
        <v>452</v>
      </c>
      <c r="B18" s="76" t="s">
        <v>456</v>
      </c>
      <c r="C18" s="67" t="s">
        <v>367</v>
      </c>
    </row>
    <row r="19" spans="1:3" ht="15" thickBot="1" x14ac:dyDescent="0.2">
      <c r="A19" s="790"/>
      <c r="B19" s="72" t="s">
        <v>457</v>
      </c>
      <c r="C19" s="68" t="s">
        <v>368</v>
      </c>
    </row>
    <row r="20" spans="1:3" ht="14.25" x14ac:dyDescent="0.15">
      <c r="A20" s="786" t="s">
        <v>386</v>
      </c>
      <c r="B20" s="76" t="s">
        <v>376</v>
      </c>
      <c r="C20" s="409" t="s">
        <v>369</v>
      </c>
    </row>
    <row r="21" spans="1:3" ht="14.25" x14ac:dyDescent="0.15">
      <c r="A21" s="787"/>
      <c r="B21" s="72" t="s">
        <v>378</v>
      </c>
      <c r="C21" s="409" t="s">
        <v>370</v>
      </c>
    </row>
    <row r="22" spans="1:3" ht="14.25" x14ac:dyDescent="0.15">
      <c r="A22" s="787"/>
      <c r="B22" s="72" t="s">
        <v>379</v>
      </c>
      <c r="C22" s="409" t="s">
        <v>371</v>
      </c>
    </row>
    <row r="23" spans="1:3" ht="14.25" x14ac:dyDescent="0.15">
      <c r="A23" s="787"/>
      <c r="B23" s="72" t="s">
        <v>374</v>
      </c>
      <c r="C23" s="409" t="s">
        <v>372</v>
      </c>
    </row>
    <row r="24" spans="1:3" ht="15" thickBot="1" x14ac:dyDescent="0.2">
      <c r="A24" s="788"/>
      <c r="B24" s="73" t="s">
        <v>377</v>
      </c>
      <c r="C24" s="409" t="s">
        <v>373</v>
      </c>
    </row>
    <row r="26" spans="1:3" x14ac:dyDescent="0.15">
      <c r="B26" s="44" t="s">
        <v>385</v>
      </c>
    </row>
    <row r="27" spans="1:3" x14ac:dyDescent="0.15">
      <c r="B27" s="67"/>
    </row>
    <row r="28" spans="1:3" x14ac:dyDescent="0.15">
      <c r="B28" s="67" t="s">
        <v>361</v>
      </c>
    </row>
    <row r="29" spans="1:3" x14ac:dyDescent="0.15">
      <c r="B29" s="67" t="s">
        <v>363</v>
      </c>
    </row>
    <row r="30" spans="1:3" x14ac:dyDescent="0.15">
      <c r="B30" s="69" t="s">
        <v>451</v>
      </c>
    </row>
    <row r="31" spans="1:3" x14ac:dyDescent="0.15">
      <c r="B31" s="69" t="s">
        <v>452</v>
      </c>
    </row>
    <row r="32" spans="1:3" x14ac:dyDescent="0.15">
      <c r="B32" s="67" t="s">
        <v>386</v>
      </c>
    </row>
  </sheetData>
  <mergeCells count="5">
    <mergeCell ref="A2:A4"/>
    <mergeCell ref="A20:A24"/>
    <mergeCell ref="A18:A19"/>
    <mergeCell ref="A5:A12"/>
    <mergeCell ref="A13:A17"/>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opLeftCell="H1" workbookViewId="0">
      <selection activeCell="A4" sqref="A4"/>
    </sheetView>
  </sheetViews>
  <sheetFormatPr defaultRowHeight="13.5" x14ac:dyDescent="0.15"/>
  <cols>
    <col min="4" max="4" width="14.25" bestFit="1" customWidth="1"/>
    <col min="36" max="36" width="12.125" bestFit="1" customWidth="1"/>
  </cols>
  <sheetData>
    <row r="1" spans="1:37" x14ac:dyDescent="0.15">
      <c r="A1" s="566" t="s">
        <v>709</v>
      </c>
      <c r="B1" s="567"/>
      <c r="C1" s="567"/>
      <c r="D1" s="567"/>
      <c r="E1" s="568"/>
      <c r="F1" s="567"/>
      <c r="G1" s="567"/>
      <c r="H1" s="567"/>
      <c r="I1" s="567"/>
      <c r="J1" s="567"/>
      <c r="K1" s="567"/>
      <c r="L1" s="567"/>
      <c r="M1" s="568"/>
      <c r="N1" s="563" t="s">
        <v>699</v>
      </c>
      <c r="O1" s="564"/>
      <c r="P1" s="564"/>
      <c r="Q1" s="564"/>
      <c r="R1" s="420"/>
      <c r="S1" s="563" t="s">
        <v>701</v>
      </c>
      <c r="T1" s="564"/>
      <c r="U1" s="564"/>
      <c r="V1" s="564"/>
      <c r="W1" s="564"/>
      <c r="X1" s="564"/>
      <c r="Y1" s="563" t="s">
        <v>703</v>
      </c>
      <c r="Z1" s="564"/>
      <c r="AA1" s="564"/>
      <c r="AB1" s="563" t="s">
        <v>704</v>
      </c>
      <c r="AC1" s="564"/>
      <c r="AD1" s="565"/>
      <c r="AE1" s="563" t="s">
        <v>705</v>
      </c>
      <c r="AF1" s="564"/>
      <c r="AG1" s="564"/>
      <c r="AH1" s="564"/>
      <c r="AI1" s="565"/>
      <c r="AJ1" s="405" t="s">
        <v>707</v>
      </c>
      <c r="AK1" s="67" t="s">
        <v>706</v>
      </c>
    </row>
    <row r="2" spans="1:37" ht="14.25" thickBot="1" x14ac:dyDescent="0.2">
      <c r="A2" s="416" t="s">
        <v>708</v>
      </c>
      <c r="B2" s="417" t="s">
        <v>692</v>
      </c>
      <c r="C2" s="419" t="s">
        <v>713</v>
      </c>
      <c r="D2" s="419" t="s">
        <v>711</v>
      </c>
      <c r="E2" s="418" t="s">
        <v>444</v>
      </c>
      <c r="F2" s="417" t="s">
        <v>693</v>
      </c>
      <c r="G2" s="417" t="s">
        <v>694</v>
      </c>
      <c r="H2" s="417" t="s">
        <v>4</v>
      </c>
      <c r="I2" s="417" t="s">
        <v>240</v>
      </c>
      <c r="J2" s="417" t="s">
        <v>695</v>
      </c>
      <c r="K2" s="417" t="s">
        <v>696</v>
      </c>
      <c r="L2" s="419" t="s">
        <v>697</v>
      </c>
      <c r="M2" s="422" t="s">
        <v>710</v>
      </c>
      <c r="N2" s="410" t="s">
        <v>66</v>
      </c>
      <c r="O2" s="99" t="s">
        <v>67</v>
      </c>
      <c r="P2" s="99" t="s">
        <v>698</v>
      </c>
      <c r="Q2" s="412" t="s">
        <v>477</v>
      </c>
      <c r="R2" s="421" t="s">
        <v>4</v>
      </c>
      <c r="S2" s="410" t="s">
        <v>693</v>
      </c>
      <c r="T2" s="99" t="s">
        <v>4</v>
      </c>
      <c r="U2" s="99" t="s">
        <v>700</v>
      </c>
      <c r="V2" s="99" t="s">
        <v>583</v>
      </c>
      <c r="W2" s="99" t="s">
        <v>479</v>
      </c>
      <c r="X2" s="412" t="s">
        <v>480</v>
      </c>
      <c r="Y2" s="410" t="s">
        <v>702</v>
      </c>
      <c r="Z2" s="99" t="s">
        <v>4</v>
      </c>
      <c r="AA2" s="412" t="s">
        <v>240</v>
      </c>
      <c r="AB2" s="410" t="s">
        <v>693</v>
      </c>
      <c r="AC2" s="412" t="s">
        <v>4</v>
      </c>
      <c r="AD2" s="411" t="s">
        <v>240</v>
      </c>
      <c r="AE2" s="413" t="s">
        <v>481</v>
      </c>
      <c r="AF2" s="414" t="s">
        <v>482</v>
      </c>
      <c r="AG2" s="414" t="s">
        <v>483</v>
      </c>
      <c r="AH2" s="414" t="s">
        <v>484</v>
      </c>
      <c r="AI2" s="415" t="s">
        <v>485</v>
      </c>
      <c r="AJ2" s="423" t="s">
        <v>707</v>
      </c>
      <c r="AK2" s="117" t="s">
        <v>706</v>
      </c>
    </row>
    <row r="3" spans="1:37" x14ac:dyDescent="0.15">
      <c r="B3" s="491"/>
      <c r="D3" t="s">
        <v>712</v>
      </c>
      <c r="E3">
        <f>助成事業申請書!H5</f>
        <v>0</v>
      </c>
      <c r="N3">
        <f>安全装置!L108</f>
        <v>0</v>
      </c>
      <c r="O3">
        <f>安全装置!M108</f>
        <v>0</v>
      </c>
      <c r="P3">
        <f>安全装置!O108</f>
        <v>0</v>
      </c>
      <c r="Q3">
        <f>安全装置!P108</f>
        <v>0</v>
      </c>
      <c r="R3">
        <f>安全装置!G8</f>
        <v>0</v>
      </c>
      <c r="S3">
        <f>ドラレコ!E7</f>
        <v>0</v>
      </c>
      <c r="T3">
        <f>ドラレコ!F7</f>
        <v>0</v>
      </c>
      <c r="U3">
        <f>ドラレコ!L37</f>
        <v>0</v>
      </c>
      <c r="V3">
        <f>ドラレコ!K37</f>
        <v>0</v>
      </c>
      <c r="W3">
        <f>ドラレコ!J37</f>
        <v>0</v>
      </c>
      <c r="X3">
        <f>ドラレコ!I37</f>
        <v>0</v>
      </c>
      <c r="Y3">
        <f>可動式!E7</f>
        <v>0</v>
      </c>
      <c r="Z3" s="98">
        <f>可動式!G7</f>
        <v>0</v>
      </c>
      <c r="AA3">
        <f>可動式!G2</f>
        <v>0</v>
      </c>
      <c r="AB3">
        <f>EMS!D28</f>
        <v>0</v>
      </c>
      <c r="AC3">
        <f>EMS!F28</f>
        <v>0</v>
      </c>
      <c r="AD3">
        <f>EMS!G2</f>
        <v>0</v>
      </c>
      <c r="AE3">
        <f>ｱｲﾄﾞﾘﾝｸﾞｽﾄｯﾌﾟ!K17</f>
        <v>0</v>
      </c>
      <c r="AF3">
        <f>ｱｲﾄﾞﾘﾝｸﾞｽﾄｯﾌﾟ!L17</f>
        <v>0</v>
      </c>
      <c r="AG3">
        <f>ｱｲﾄﾞﾘﾝｸﾞｽﾄｯﾌﾟ!N17</f>
        <v>0</v>
      </c>
      <c r="AH3">
        <f>ｱｲﾄﾞﾘﾝｸﾞｽﾄｯﾌﾟ!M17</f>
        <v>0</v>
      </c>
      <c r="AI3">
        <f>ｱｲﾄﾞﾘﾝｸﾞｽﾄｯﾌﾟ!O17</f>
        <v>0</v>
      </c>
      <c r="AJ3">
        <f>助成事業申請書!I61</f>
        <v>0</v>
      </c>
      <c r="AK3">
        <f>助成事業申請書!I65</f>
        <v>0</v>
      </c>
    </row>
    <row r="8" spans="1:37" x14ac:dyDescent="0.15">
      <c r="AB8" s="116"/>
    </row>
  </sheetData>
  <mergeCells count="7">
    <mergeCell ref="AE1:AI1"/>
    <mergeCell ref="A1:E1"/>
    <mergeCell ref="AB1:AD1"/>
    <mergeCell ref="F1:M1"/>
    <mergeCell ref="N1:Q1"/>
    <mergeCell ref="S1:X1"/>
    <mergeCell ref="Y1:AA1"/>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71"/>
  <sheetViews>
    <sheetView topLeftCell="A16" workbookViewId="0">
      <selection activeCell="C49" sqref="C49"/>
    </sheetView>
  </sheetViews>
  <sheetFormatPr defaultColWidth="8.875" defaultRowHeight="13.5" x14ac:dyDescent="0.15"/>
  <cols>
    <col min="1" max="1" width="7.125" customWidth="1"/>
    <col min="2" max="2" width="9" style="119"/>
    <col min="4" max="5" width="9.375" customWidth="1"/>
    <col min="8" max="8" width="8.875" customWidth="1"/>
    <col min="9" max="9" width="10" customWidth="1"/>
    <col min="10" max="10" width="10.875" customWidth="1"/>
  </cols>
  <sheetData>
    <row r="1" spans="1:10" x14ac:dyDescent="0.15">
      <c r="A1" s="95" t="s">
        <v>474</v>
      </c>
      <c r="B1" s="131"/>
      <c r="C1" s="95"/>
      <c r="D1" s="95"/>
      <c r="E1" s="95"/>
      <c r="F1" s="95"/>
      <c r="G1" s="95"/>
      <c r="H1" s="95"/>
      <c r="I1" s="598" t="str">
        <f>助成事業申請書!I1</f>
        <v>年　　月　　日</v>
      </c>
      <c r="J1" s="598"/>
    </row>
    <row r="2" spans="1:10" ht="6" customHeight="1" x14ac:dyDescent="0.15">
      <c r="A2" s="599"/>
      <c r="B2" s="599"/>
      <c r="C2" s="599"/>
      <c r="D2" s="599"/>
      <c r="E2" s="599"/>
      <c r="F2" s="599"/>
      <c r="G2" s="599"/>
      <c r="H2" s="599"/>
      <c r="I2" s="599"/>
      <c r="J2" s="599"/>
    </row>
    <row r="3" spans="1:10" x14ac:dyDescent="0.15">
      <c r="A3" s="600" t="s">
        <v>487</v>
      </c>
      <c r="B3" s="600"/>
      <c r="C3" s="600"/>
      <c r="D3" s="600"/>
      <c r="E3" s="600"/>
      <c r="F3" s="600"/>
      <c r="G3" s="600"/>
      <c r="H3" s="600"/>
      <c r="I3" s="600"/>
      <c r="J3" s="600"/>
    </row>
    <row r="4" spans="1:10" ht="20.100000000000001" customHeight="1" x14ac:dyDescent="0.15">
      <c r="A4" s="169" t="s">
        <v>491</v>
      </c>
      <c r="B4" s="120"/>
      <c r="C4" s="90"/>
      <c r="D4" s="90"/>
      <c r="E4" s="90"/>
      <c r="F4" s="90"/>
      <c r="G4" s="160" t="s">
        <v>429</v>
      </c>
      <c r="H4" s="601">
        <f>助成事業申請書!$H$4</f>
        <v>0</v>
      </c>
      <c r="I4" s="601"/>
      <c r="J4" s="601"/>
    </row>
    <row r="5" spans="1:10" ht="20.100000000000001" customHeight="1" x14ac:dyDescent="0.15">
      <c r="A5" s="90"/>
      <c r="B5" s="120"/>
      <c r="C5" s="90"/>
      <c r="D5" s="90"/>
      <c r="E5" s="90"/>
      <c r="F5" s="90"/>
      <c r="G5" s="160" t="s">
        <v>430</v>
      </c>
      <c r="H5" s="601">
        <f>助成事業申請書!$H$5</f>
        <v>0</v>
      </c>
      <c r="I5" s="601"/>
      <c r="J5" s="601"/>
    </row>
    <row r="6" spans="1:10" ht="20.100000000000001" customHeight="1" x14ac:dyDescent="0.15">
      <c r="A6" s="90"/>
      <c r="B6" s="120"/>
      <c r="C6" s="90"/>
      <c r="D6" s="90"/>
      <c r="E6" s="90"/>
      <c r="F6" s="90"/>
      <c r="G6" s="160" t="s">
        <v>431</v>
      </c>
      <c r="H6" s="601">
        <f>助成事業申請書!$H$6</f>
        <v>0</v>
      </c>
      <c r="I6" s="601"/>
      <c r="J6" s="601"/>
    </row>
    <row r="7" spans="1:10" ht="5.0999999999999996" customHeight="1" x14ac:dyDescent="0.15">
      <c r="A7" s="90"/>
      <c r="B7" s="120"/>
      <c r="C7" s="90"/>
      <c r="D7" s="90"/>
      <c r="E7" s="90"/>
      <c r="F7" s="90"/>
      <c r="G7" s="90"/>
      <c r="H7" s="94"/>
      <c r="I7" s="94"/>
      <c r="J7" s="94"/>
    </row>
    <row r="8" spans="1:10" ht="14.25" x14ac:dyDescent="0.15">
      <c r="A8" s="602" t="s">
        <v>503</v>
      </c>
      <c r="B8" s="602"/>
      <c r="C8" s="602"/>
      <c r="D8" s="602"/>
      <c r="E8" s="602"/>
      <c r="F8" s="602"/>
      <c r="G8" s="602"/>
      <c r="H8" s="602"/>
      <c r="I8" s="602"/>
      <c r="J8" s="602"/>
    </row>
    <row r="9" spans="1:10" ht="7.5" customHeight="1" x14ac:dyDescent="0.15">
      <c r="A9" s="95"/>
      <c r="B9" s="131"/>
      <c r="C9" s="95"/>
      <c r="D9" s="95"/>
      <c r="E9" s="95"/>
      <c r="F9" s="95"/>
      <c r="G9" s="95"/>
      <c r="H9" s="95"/>
      <c r="I9" s="95"/>
      <c r="J9" s="95"/>
    </row>
    <row r="10" spans="1:10" x14ac:dyDescent="0.15">
      <c r="A10" s="603" t="s">
        <v>505</v>
      </c>
      <c r="B10" s="603"/>
      <c r="C10" s="603"/>
      <c r="D10" s="603"/>
      <c r="E10" s="603"/>
      <c r="F10" s="603"/>
      <c r="G10" s="603"/>
      <c r="H10" s="603"/>
      <c r="I10" s="603"/>
      <c r="J10" s="603"/>
    </row>
    <row r="11" spans="1:10" ht="11.1" customHeight="1" x14ac:dyDescent="0.15">
      <c r="A11" s="94"/>
      <c r="B11" s="121"/>
      <c r="C11" s="94"/>
      <c r="D11" s="94"/>
      <c r="E11" s="94"/>
      <c r="F11" s="94"/>
      <c r="G11" s="94"/>
      <c r="H11" s="94"/>
      <c r="I11" s="94"/>
      <c r="J11" s="94"/>
    </row>
    <row r="12" spans="1:10" x14ac:dyDescent="0.15">
      <c r="A12" s="604" t="s">
        <v>426</v>
      </c>
      <c r="B12" s="604"/>
      <c r="C12" s="604"/>
      <c r="D12" s="604"/>
      <c r="E12" s="604"/>
      <c r="F12" s="604"/>
      <c r="G12" s="604"/>
      <c r="H12" s="604"/>
      <c r="I12" s="604"/>
      <c r="J12" s="604"/>
    </row>
    <row r="13" spans="1:10" ht="15.95" customHeight="1" x14ac:dyDescent="0.15">
      <c r="A13" s="92"/>
      <c r="B13" s="122" t="s">
        <v>428</v>
      </c>
      <c r="C13" s="91"/>
      <c r="D13" s="605">
        <f>助成事業申請書!$D$12</f>
        <v>0</v>
      </c>
      <c r="E13" s="605"/>
      <c r="F13" s="605"/>
      <c r="G13" s="605"/>
      <c r="H13" s="93" t="s">
        <v>427</v>
      </c>
      <c r="I13" s="91"/>
      <c r="J13" s="91"/>
    </row>
    <row r="14" spans="1:10" ht="11.1" customHeight="1" x14ac:dyDescent="0.15">
      <c r="A14" s="92"/>
      <c r="B14" s="122"/>
      <c r="C14" s="91"/>
      <c r="D14" s="96"/>
      <c r="E14" s="96"/>
      <c r="F14" s="96"/>
      <c r="G14" s="96"/>
      <c r="H14" s="97"/>
      <c r="I14" s="91"/>
      <c r="J14" s="91"/>
    </row>
    <row r="15" spans="1:10" ht="14.25" thickBot="1" x14ac:dyDescent="0.2">
      <c r="A15" s="171"/>
      <c r="B15" s="124"/>
      <c r="C15" s="106"/>
      <c r="D15" s="107" t="s">
        <v>441</v>
      </c>
      <c r="E15" s="107"/>
      <c r="F15" s="123" t="s">
        <v>471</v>
      </c>
      <c r="G15" s="162">
        <f>助成事業申請書!$G$14</f>
        <v>0</v>
      </c>
      <c r="H15" s="107" t="s">
        <v>447</v>
      </c>
      <c r="I15" s="162">
        <f>助成事業申請書!$I$14</f>
        <v>0</v>
      </c>
      <c r="J15" s="108" t="s">
        <v>450</v>
      </c>
    </row>
    <row r="16" spans="1:10" ht="11.1" customHeight="1" x14ac:dyDescent="0.15">
      <c r="A16" s="171"/>
      <c r="B16" s="125"/>
      <c r="C16" s="109"/>
      <c r="D16" s="168"/>
      <c r="E16" s="168"/>
      <c r="F16" s="101"/>
      <c r="G16" s="101"/>
      <c r="H16" s="168"/>
      <c r="I16" s="102"/>
      <c r="J16" s="110"/>
    </row>
    <row r="17" spans="1:10" ht="11.1" customHeight="1" x14ac:dyDescent="0.15">
      <c r="A17" s="171"/>
      <c r="B17" s="125"/>
      <c r="C17" s="109"/>
      <c r="D17" s="97"/>
      <c r="E17" s="97"/>
      <c r="F17" s="579" t="s">
        <v>459</v>
      </c>
      <c r="G17" s="579"/>
      <c r="H17" s="103">
        <f>助成事業申請書!$H$16</f>
        <v>0</v>
      </c>
      <c r="I17" s="168" t="s">
        <v>447</v>
      </c>
      <c r="J17" s="132"/>
    </row>
    <row r="18" spans="1:10" ht="11.1" customHeight="1" x14ac:dyDescent="0.15">
      <c r="A18" s="171"/>
      <c r="B18" s="125"/>
      <c r="C18" s="109"/>
      <c r="D18" s="168"/>
      <c r="E18" s="168"/>
      <c r="F18" s="168"/>
      <c r="G18" s="101"/>
      <c r="H18" s="101"/>
      <c r="I18" s="168"/>
      <c r="J18" s="132"/>
    </row>
    <row r="19" spans="1:10" ht="11.1" customHeight="1" x14ac:dyDescent="0.15">
      <c r="A19" s="171"/>
      <c r="B19" s="125"/>
      <c r="C19" s="109"/>
      <c r="D19" s="97"/>
      <c r="E19" s="97"/>
      <c r="F19" s="579" t="s">
        <v>460</v>
      </c>
      <c r="G19" s="579"/>
      <c r="H19" s="103">
        <f>助成事業申請書!$H$18</f>
        <v>0</v>
      </c>
      <c r="I19" s="168" t="s">
        <v>447</v>
      </c>
      <c r="J19" s="132"/>
    </row>
    <row r="20" spans="1:10" ht="11.1" customHeight="1" x14ac:dyDescent="0.15">
      <c r="A20" s="171"/>
      <c r="B20" s="125"/>
      <c r="C20" s="109"/>
      <c r="D20" s="168"/>
      <c r="E20" s="168"/>
      <c r="F20" s="168"/>
      <c r="G20" s="101"/>
      <c r="H20" s="101"/>
      <c r="I20" s="168"/>
      <c r="J20" s="132"/>
    </row>
    <row r="21" spans="1:10" ht="11.1" customHeight="1" x14ac:dyDescent="0.15">
      <c r="A21" s="171"/>
      <c r="B21" s="125"/>
      <c r="C21" s="109"/>
      <c r="D21" s="168"/>
      <c r="E21" s="168"/>
      <c r="F21" s="579" t="s">
        <v>461</v>
      </c>
      <c r="G21" s="579"/>
      <c r="H21" s="103">
        <f>助成事業申請書!$H$22</f>
        <v>0</v>
      </c>
      <c r="I21" s="168" t="s">
        <v>447</v>
      </c>
      <c r="J21" s="132"/>
    </row>
    <row r="22" spans="1:10" ht="11.1" customHeight="1" x14ac:dyDescent="0.15">
      <c r="A22" s="171"/>
      <c r="B22" s="125"/>
      <c r="C22" s="109"/>
      <c r="D22" s="168"/>
      <c r="E22" s="168"/>
      <c r="F22" s="168"/>
      <c r="G22" s="101"/>
      <c r="H22" s="101"/>
      <c r="I22" s="102"/>
      <c r="J22" s="132"/>
    </row>
    <row r="23" spans="1:10" ht="11.1" customHeight="1" x14ac:dyDescent="0.15">
      <c r="A23" s="171"/>
      <c r="B23" s="125"/>
      <c r="C23" s="109"/>
      <c r="D23" s="97"/>
      <c r="E23" s="97"/>
      <c r="F23" s="579" t="s">
        <v>462</v>
      </c>
      <c r="G23" s="579"/>
      <c r="H23" s="103">
        <f>助成事業申請書!$H$24</f>
        <v>0</v>
      </c>
      <c r="I23" s="168" t="s">
        <v>447</v>
      </c>
      <c r="J23" s="132"/>
    </row>
    <row r="24" spans="1:10" ht="11.1" customHeight="1" x14ac:dyDescent="0.15">
      <c r="A24" s="171"/>
      <c r="B24" s="125"/>
      <c r="C24" s="111"/>
      <c r="D24" s="112"/>
      <c r="E24" s="112"/>
      <c r="F24" s="103"/>
      <c r="G24" s="103"/>
      <c r="H24" s="112"/>
      <c r="I24" s="113"/>
      <c r="J24" s="114"/>
    </row>
    <row r="25" spans="1:10" ht="5.0999999999999996" customHeight="1" x14ac:dyDescent="0.15">
      <c r="A25" s="171"/>
      <c r="B25" s="125"/>
      <c r="C25" s="101"/>
      <c r="D25" s="168"/>
      <c r="E25" s="168"/>
      <c r="F25" s="101"/>
      <c r="G25" s="101"/>
      <c r="H25" s="168"/>
      <c r="I25" s="102"/>
      <c r="J25" s="168"/>
    </row>
    <row r="26" spans="1:10" ht="14.25" thickBot="1" x14ac:dyDescent="0.2">
      <c r="A26" s="95"/>
      <c r="B26" s="133"/>
      <c r="C26" s="134"/>
      <c r="D26" s="596" t="s">
        <v>472</v>
      </c>
      <c r="E26" s="596"/>
      <c r="F26" s="123" t="s">
        <v>471</v>
      </c>
      <c r="G26" s="163">
        <f>助成事業申請書!$G$29</f>
        <v>0</v>
      </c>
      <c r="H26" s="107" t="s">
        <v>448</v>
      </c>
      <c r="I26" s="164">
        <f>助成事業申請書!$I$29</f>
        <v>0</v>
      </c>
      <c r="J26" s="108" t="s">
        <v>450</v>
      </c>
    </row>
    <row r="27" spans="1:10" ht="11.1" customHeight="1" x14ac:dyDescent="0.15">
      <c r="A27" s="95"/>
      <c r="B27" s="135"/>
      <c r="C27" s="136"/>
      <c r="D27" s="137"/>
      <c r="E27" s="137"/>
      <c r="F27" s="138"/>
      <c r="G27" s="118"/>
      <c r="H27" s="168"/>
      <c r="I27" s="105"/>
      <c r="J27" s="110"/>
    </row>
    <row r="28" spans="1:10" ht="11.1" customHeight="1" x14ac:dyDescent="0.15">
      <c r="A28" s="171"/>
      <c r="B28" s="125"/>
      <c r="C28" s="109"/>
      <c r="D28" s="97"/>
      <c r="E28" s="97"/>
      <c r="F28" s="579" t="s">
        <v>463</v>
      </c>
      <c r="G28" s="579"/>
      <c r="H28" s="103">
        <f>助成事業申請書!$H$31</f>
        <v>0</v>
      </c>
      <c r="I28" s="168" t="s">
        <v>447</v>
      </c>
      <c r="J28" s="132"/>
    </row>
    <row r="29" spans="1:10" ht="11.1" customHeight="1" x14ac:dyDescent="0.15">
      <c r="A29" s="171"/>
      <c r="B29" s="125"/>
      <c r="C29" s="109"/>
      <c r="D29" s="168"/>
      <c r="E29" s="168"/>
      <c r="F29" s="168"/>
      <c r="G29" s="101"/>
      <c r="H29" s="101"/>
      <c r="I29" s="168"/>
      <c r="J29" s="132"/>
    </row>
    <row r="30" spans="1:10" ht="11.1" customHeight="1" x14ac:dyDescent="0.15">
      <c r="A30" s="171"/>
      <c r="B30" s="125"/>
      <c r="C30" s="109"/>
      <c r="D30" s="97"/>
      <c r="E30" s="97"/>
      <c r="F30" s="579" t="s">
        <v>464</v>
      </c>
      <c r="G30" s="579"/>
      <c r="H30" s="103">
        <f>助成事業申請書!$H$33</f>
        <v>0</v>
      </c>
      <c r="I30" s="168" t="s">
        <v>447</v>
      </c>
      <c r="J30" s="132"/>
    </row>
    <row r="31" spans="1:10" ht="11.1" customHeight="1" x14ac:dyDescent="0.15">
      <c r="A31" s="171"/>
      <c r="B31" s="125"/>
      <c r="C31" s="109"/>
      <c r="D31" s="168"/>
      <c r="E31" s="168"/>
      <c r="F31" s="168"/>
      <c r="G31" s="101"/>
      <c r="H31" s="101"/>
      <c r="I31" s="168"/>
      <c r="J31" s="132"/>
    </row>
    <row r="32" spans="1:10" ht="11.1" customHeight="1" x14ac:dyDescent="0.15">
      <c r="A32" s="171"/>
      <c r="B32" s="125"/>
      <c r="C32" s="109"/>
      <c r="D32" s="97"/>
      <c r="E32" s="97"/>
      <c r="F32" s="579" t="s">
        <v>465</v>
      </c>
      <c r="G32" s="579"/>
      <c r="H32" s="103">
        <f>助成事業申請書!$H$35</f>
        <v>0</v>
      </c>
      <c r="I32" s="168" t="s">
        <v>447</v>
      </c>
      <c r="J32" s="132"/>
    </row>
    <row r="33" spans="1:10" ht="11.1" customHeight="1" x14ac:dyDescent="0.15">
      <c r="A33" s="171"/>
      <c r="B33" s="125"/>
      <c r="C33" s="109"/>
      <c r="D33" s="168"/>
      <c r="E33" s="168"/>
      <c r="F33" s="168"/>
      <c r="G33" s="101"/>
      <c r="H33" s="101"/>
      <c r="I33" s="102"/>
      <c r="J33" s="110"/>
    </row>
    <row r="34" spans="1:10" ht="11.1" customHeight="1" x14ac:dyDescent="0.15">
      <c r="A34" s="171"/>
      <c r="B34" s="125"/>
      <c r="C34" s="109"/>
      <c r="D34" s="97"/>
      <c r="E34" s="97"/>
      <c r="F34" s="579" t="s">
        <v>466</v>
      </c>
      <c r="G34" s="579"/>
      <c r="H34" s="103">
        <f>助成事業申請書!$H$37</f>
        <v>0</v>
      </c>
      <c r="I34" s="168" t="s">
        <v>447</v>
      </c>
      <c r="J34" s="132"/>
    </row>
    <row r="35" spans="1:10" ht="11.1" customHeight="1" x14ac:dyDescent="0.15">
      <c r="A35" s="171"/>
      <c r="B35" s="125"/>
      <c r="C35" s="111"/>
      <c r="D35" s="112"/>
      <c r="E35" s="112"/>
      <c r="F35" s="103"/>
      <c r="G35" s="103"/>
      <c r="H35" s="112"/>
      <c r="I35" s="112"/>
      <c r="J35" s="139"/>
    </row>
    <row r="36" spans="1:10" ht="5.0999999999999996" customHeight="1" x14ac:dyDescent="0.15">
      <c r="A36" s="171"/>
      <c r="B36" s="125"/>
      <c r="C36" s="101"/>
      <c r="D36" s="168"/>
      <c r="E36" s="168"/>
      <c r="F36" s="101"/>
      <c r="G36" s="101"/>
      <c r="H36" s="168"/>
      <c r="I36" s="168"/>
      <c r="J36" s="95"/>
    </row>
    <row r="37" spans="1:10" ht="14.25" thickBot="1" x14ac:dyDescent="0.2">
      <c r="A37" s="95"/>
      <c r="B37" s="133"/>
      <c r="C37" s="140"/>
      <c r="D37" s="141" t="s">
        <v>442</v>
      </c>
      <c r="E37" s="158"/>
      <c r="F37" s="130" t="s">
        <v>471</v>
      </c>
      <c r="G37" s="165">
        <f>助成事業申請書!$G$40</f>
        <v>0</v>
      </c>
      <c r="H37" s="126" t="s">
        <v>448</v>
      </c>
      <c r="I37" s="164">
        <f>助成事業申請書!$I$40</f>
        <v>0</v>
      </c>
      <c r="J37" s="127" t="s">
        <v>450</v>
      </c>
    </row>
    <row r="38" spans="1:10" ht="5.0999999999999996" customHeight="1" x14ac:dyDescent="0.15">
      <c r="A38" s="95"/>
      <c r="B38" s="142"/>
      <c r="C38" s="95"/>
      <c r="D38" s="170"/>
      <c r="E38" s="170"/>
      <c r="F38" s="170"/>
      <c r="G38" s="95"/>
      <c r="H38" s="169"/>
      <c r="I38" s="167"/>
      <c r="J38" s="169"/>
    </row>
    <row r="39" spans="1:10" ht="14.25" thickBot="1" x14ac:dyDescent="0.2">
      <c r="A39" s="95"/>
      <c r="B39" s="133"/>
      <c r="C39" s="140"/>
      <c r="D39" s="143" t="s">
        <v>443</v>
      </c>
      <c r="E39" s="143"/>
      <c r="F39" s="130" t="s">
        <v>471</v>
      </c>
      <c r="G39" s="165">
        <f>助成事業申請書!$G$42</f>
        <v>0</v>
      </c>
      <c r="H39" s="126" t="s">
        <v>449</v>
      </c>
      <c r="I39" s="164">
        <f>助成事業申請書!$I$42</f>
        <v>0</v>
      </c>
      <c r="J39" s="127" t="s">
        <v>450</v>
      </c>
    </row>
    <row r="40" spans="1:10" ht="5.0999999999999996" customHeight="1" x14ac:dyDescent="0.15">
      <c r="A40" s="95"/>
      <c r="B40" s="142"/>
      <c r="C40" s="95"/>
      <c r="D40" s="170"/>
      <c r="E40" s="170"/>
      <c r="F40" s="170"/>
      <c r="G40" s="95"/>
      <c r="H40" s="169"/>
      <c r="I40" s="167"/>
      <c r="J40" s="169"/>
    </row>
    <row r="41" spans="1:10" ht="14.25" thickBot="1" x14ac:dyDescent="0.2">
      <c r="A41" s="95"/>
      <c r="B41" s="133"/>
      <c r="C41" s="134"/>
      <c r="D41" s="597" t="s">
        <v>476</v>
      </c>
      <c r="E41" s="597"/>
      <c r="F41" s="123" t="s">
        <v>471</v>
      </c>
      <c r="G41" s="165">
        <f>助成事業申請書!$G$44</f>
        <v>0</v>
      </c>
      <c r="H41" s="107" t="s">
        <v>448</v>
      </c>
      <c r="I41" s="164">
        <f>助成事業申請書!$I$44</f>
        <v>0</v>
      </c>
      <c r="J41" s="108" t="s">
        <v>450</v>
      </c>
    </row>
    <row r="42" spans="1:10" ht="11.1" customHeight="1" x14ac:dyDescent="0.15">
      <c r="A42" s="95"/>
      <c r="B42" s="144"/>
      <c r="C42" s="136"/>
      <c r="D42" s="145"/>
      <c r="E42" s="145"/>
      <c r="F42" s="146"/>
      <c r="G42" s="104"/>
      <c r="H42" s="168"/>
      <c r="I42" s="105"/>
      <c r="J42" s="110"/>
    </row>
    <row r="43" spans="1:10" ht="11.1" customHeight="1" x14ac:dyDescent="0.15">
      <c r="A43" s="95"/>
      <c r="B43" s="144"/>
      <c r="C43" s="136"/>
      <c r="D43" s="147"/>
      <c r="E43" s="147"/>
      <c r="F43" s="579" t="s">
        <v>467</v>
      </c>
      <c r="G43" s="579"/>
      <c r="H43" s="103">
        <f>助成事業申請書!$H$46</f>
        <v>0</v>
      </c>
      <c r="I43" s="168" t="s">
        <v>447</v>
      </c>
      <c r="J43" s="110"/>
    </row>
    <row r="44" spans="1:10" ht="11.1" customHeight="1" x14ac:dyDescent="0.15">
      <c r="A44" s="95"/>
      <c r="B44" s="144"/>
      <c r="C44" s="136"/>
      <c r="D44" s="145"/>
      <c r="E44" s="145"/>
      <c r="F44" s="168"/>
      <c r="G44" s="101"/>
      <c r="H44" s="101"/>
      <c r="I44" s="168"/>
      <c r="J44" s="110"/>
    </row>
    <row r="45" spans="1:10" ht="11.1" customHeight="1" x14ac:dyDescent="0.15">
      <c r="A45" s="95"/>
      <c r="B45" s="144"/>
      <c r="C45" s="136"/>
      <c r="D45" s="147"/>
      <c r="E45" s="147"/>
      <c r="F45" s="579" t="s">
        <v>473</v>
      </c>
      <c r="G45" s="579"/>
      <c r="H45" s="103">
        <f>助成事業申請書!$H$48</f>
        <v>0</v>
      </c>
      <c r="I45" s="168" t="s">
        <v>447</v>
      </c>
      <c r="J45" s="110"/>
    </row>
    <row r="46" spans="1:10" ht="11.1" customHeight="1" x14ac:dyDescent="0.15">
      <c r="A46" s="95"/>
      <c r="B46" s="144"/>
      <c r="C46" s="136"/>
      <c r="D46" s="145"/>
      <c r="E46" s="145"/>
      <c r="F46" s="168"/>
      <c r="G46" s="101"/>
      <c r="H46" s="101"/>
      <c r="I46" s="168"/>
      <c r="J46" s="110"/>
    </row>
    <row r="47" spans="1:10" ht="11.1" customHeight="1" x14ac:dyDescent="0.15">
      <c r="A47" s="95"/>
      <c r="B47" s="144"/>
      <c r="C47" s="136"/>
      <c r="D47" s="147"/>
      <c r="E47" s="147"/>
      <c r="F47" s="579" t="s">
        <v>468</v>
      </c>
      <c r="G47" s="579"/>
      <c r="H47" s="103">
        <f>助成事業申請書!$H$50</f>
        <v>0</v>
      </c>
      <c r="I47" s="168" t="s">
        <v>447</v>
      </c>
      <c r="J47" s="110"/>
    </row>
    <row r="48" spans="1:10" ht="11.1" customHeight="1" x14ac:dyDescent="0.15">
      <c r="A48" s="95"/>
      <c r="B48" s="144"/>
      <c r="C48" s="136"/>
      <c r="D48" s="145"/>
      <c r="E48" s="145"/>
      <c r="F48" s="168"/>
      <c r="G48" s="101"/>
      <c r="H48" s="101"/>
      <c r="I48" s="102"/>
      <c r="J48" s="110"/>
    </row>
    <row r="49" spans="1:10" ht="11.1" customHeight="1" x14ac:dyDescent="0.15">
      <c r="A49" s="95"/>
      <c r="B49" s="144"/>
      <c r="C49" s="136"/>
      <c r="D49" s="147"/>
      <c r="E49" s="147"/>
      <c r="F49" s="579" t="s">
        <v>469</v>
      </c>
      <c r="G49" s="579"/>
      <c r="H49" s="103">
        <f>助成事業申請書!$H$52</f>
        <v>0</v>
      </c>
      <c r="I49" s="168" t="s">
        <v>447</v>
      </c>
      <c r="J49" s="110"/>
    </row>
    <row r="50" spans="1:10" ht="11.1" customHeight="1" x14ac:dyDescent="0.15">
      <c r="A50" s="95"/>
      <c r="B50" s="144"/>
      <c r="C50" s="136"/>
      <c r="D50" s="147"/>
      <c r="E50" s="147"/>
      <c r="F50" s="168"/>
      <c r="G50" s="168"/>
      <c r="H50" s="101"/>
      <c r="I50" s="168"/>
      <c r="J50" s="110"/>
    </row>
    <row r="51" spans="1:10" ht="11.1" customHeight="1" x14ac:dyDescent="0.15">
      <c r="A51" s="95"/>
      <c r="B51" s="144"/>
      <c r="C51" s="136"/>
      <c r="D51" s="147"/>
      <c r="E51" s="147"/>
      <c r="F51" s="579" t="s">
        <v>470</v>
      </c>
      <c r="G51" s="579"/>
      <c r="H51" s="103">
        <f>助成事業申請書!$H$54</f>
        <v>0</v>
      </c>
      <c r="I51" s="168" t="s">
        <v>447</v>
      </c>
      <c r="J51" s="110"/>
    </row>
    <row r="52" spans="1:10" ht="11.1" customHeight="1" x14ac:dyDescent="0.15">
      <c r="A52" s="95"/>
      <c r="B52" s="144"/>
      <c r="C52" s="148"/>
      <c r="D52" s="149"/>
      <c r="E52" s="149"/>
      <c r="F52" s="149"/>
      <c r="G52" s="115"/>
      <c r="H52" s="112"/>
      <c r="I52" s="115"/>
      <c r="J52" s="114"/>
    </row>
    <row r="53" spans="1:10" x14ac:dyDescent="0.15">
      <c r="A53" s="580" t="s">
        <v>434</v>
      </c>
      <c r="B53" s="580"/>
      <c r="C53" s="580"/>
      <c r="D53" s="580"/>
      <c r="E53" s="580"/>
      <c r="F53" s="580"/>
      <c r="G53" s="580"/>
      <c r="H53" s="580"/>
      <c r="I53" s="580"/>
      <c r="J53" s="580"/>
    </row>
    <row r="54" spans="1:10" s="128" customFormat="1" x14ac:dyDescent="0.15">
      <c r="A54" s="581" t="s">
        <v>494</v>
      </c>
      <c r="B54" s="581"/>
      <c r="C54" s="581"/>
      <c r="D54" s="581"/>
      <c r="E54" s="581"/>
      <c r="F54" s="581"/>
      <c r="G54" s="581"/>
      <c r="H54" s="581"/>
      <c r="I54" s="581"/>
      <c r="J54" s="581"/>
    </row>
    <row r="55" spans="1:10" ht="5.0999999999999996" customHeight="1" x14ac:dyDescent="0.15">
      <c r="A55" s="89"/>
      <c r="B55" s="131"/>
      <c r="C55" s="95"/>
      <c r="D55" s="95"/>
      <c r="E55" s="95"/>
      <c r="F55" s="95"/>
      <c r="G55" s="95"/>
      <c r="H55" s="95"/>
      <c r="I55" s="95"/>
      <c r="J55" s="95"/>
    </row>
    <row r="56" spans="1:10" s="95" customFormat="1" ht="21.75" customHeight="1" x14ac:dyDescent="0.15">
      <c r="A56" s="582" t="s">
        <v>501</v>
      </c>
      <c r="B56" s="583"/>
      <c r="C56" s="584" t="e">
        <f>助成事業申請書!#REF!</f>
        <v>#REF!</v>
      </c>
      <c r="D56" s="585"/>
      <c r="E56" s="585"/>
      <c r="F56" s="585"/>
      <c r="G56" s="585"/>
      <c r="H56" s="585"/>
      <c r="I56" s="585"/>
      <c r="J56" s="585"/>
    </row>
    <row r="57" spans="1:10" x14ac:dyDescent="0.15">
      <c r="A57" s="586" t="s">
        <v>489</v>
      </c>
      <c r="B57" s="587"/>
      <c r="C57" s="588" t="s">
        <v>488</v>
      </c>
      <c r="D57" s="589"/>
      <c r="E57" s="588" t="s">
        <v>496</v>
      </c>
      <c r="F57" s="589"/>
      <c r="G57" s="588" t="s">
        <v>498</v>
      </c>
      <c r="H57" s="589"/>
      <c r="I57" s="588" t="s">
        <v>497</v>
      </c>
      <c r="J57" s="589"/>
    </row>
    <row r="58" spans="1:10" ht="20.100000000000001" customHeight="1" x14ac:dyDescent="0.15">
      <c r="A58" s="590" t="e">
        <f>助成事業申請書!#REF!</f>
        <v>#REF!</v>
      </c>
      <c r="B58" s="591"/>
      <c r="C58" s="592" t="e">
        <f>助成事業申請書!#REF!</f>
        <v>#REF!</v>
      </c>
      <c r="D58" s="593"/>
      <c r="E58" s="594" t="e">
        <f>助成事業申請書!#REF!</f>
        <v>#REF!</v>
      </c>
      <c r="F58" s="595"/>
      <c r="G58" s="594" t="e">
        <f>助成事業申請書!#REF!</f>
        <v>#REF!</v>
      </c>
      <c r="H58" s="595"/>
      <c r="I58" s="594" t="e">
        <f>助成事業申請書!#REF!</f>
        <v>#REF!</v>
      </c>
      <c r="J58" s="595"/>
    </row>
    <row r="59" spans="1:10" ht="13.5" customHeight="1" x14ac:dyDescent="0.15">
      <c r="A59" s="156"/>
      <c r="B59" s="156"/>
      <c r="C59" s="157"/>
      <c r="D59" s="157"/>
      <c r="E59" s="138"/>
      <c r="F59" s="138"/>
      <c r="G59" s="138"/>
      <c r="H59" s="138"/>
      <c r="I59" s="138"/>
      <c r="J59" s="95"/>
    </row>
    <row r="60" spans="1:10" x14ac:dyDescent="0.15">
      <c r="A60" s="150" t="s">
        <v>475</v>
      </c>
      <c r="B60" s="150"/>
      <c r="C60" s="151"/>
      <c r="D60" s="151"/>
      <c r="E60" s="151"/>
      <c r="F60" s="151"/>
      <c r="G60" s="151"/>
      <c r="H60" s="151"/>
      <c r="I60" s="151"/>
      <c r="J60" s="151"/>
    </row>
    <row r="61" spans="1:10" x14ac:dyDescent="0.15">
      <c r="A61" s="95" t="s">
        <v>490</v>
      </c>
      <c r="B61" s="145"/>
      <c r="C61" s="161"/>
      <c r="D61" s="161"/>
      <c r="E61" s="161"/>
      <c r="F61" s="161"/>
      <c r="G61" s="161"/>
      <c r="H61" s="161"/>
      <c r="I61" s="578" t="s">
        <v>555</v>
      </c>
      <c r="J61" s="578"/>
    </row>
    <row r="62" spans="1:10" x14ac:dyDescent="0.15">
      <c r="A62" s="95"/>
      <c r="B62" s="131"/>
      <c r="C62" s="573"/>
      <c r="D62" s="573"/>
      <c r="E62" s="573"/>
      <c r="F62" s="573"/>
      <c r="G62" s="573"/>
      <c r="H62" s="574" t="s">
        <v>556</v>
      </c>
      <c r="I62" s="574"/>
      <c r="J62" s="574"/>
    </row>
    <row r="63" spans="1:10" ht="17.25" x14ac:dyDescent="0.2">
      <c r="A63" s="95"/>
      <c r="B63" s="131"/>
      <c r="C63" s="575" t="s">
        <v>504</v>
      </c>
      <c r="D63" s="575"/>
      <c r="E63" s="575"/>
      <c r="F63" s="575"/>
      <c r="G63" s="575"/>
      <c r="H63" s="166"/>
      <c r="I63" s="166"/>
      <c r="J63" s="166"/>
    </row>
    <row r="64" spans="1:10" ht="9.75" customHeight="1" x14ac:dyDescent="0.15">
      <c r="A64" s="152"/>
      <c r="B64" s="576"/>
      <c r="C64" s="576"/>
      <c r="D64" s="95"/>
      <c r="E64" s="95"/>
      <c r="F64" s="95"/>
      <c r="G64" s="95"/>
      <c r="H64" s="153"/>
      <c r="I64" s="153"/>
      <c r="J64" s="153"/>
    </row>
    <row r="65" spans="1:11" x14ac:dyDescent="0.15">
      <c r="A65" s="95"/>
      <c r="B65" s="131"/>
      <c r="C65" s="95"/>
      <c r="D65" s="95"/>
      <c r="E65" s="95"/>
      <c r="F65" s="95"/>
      <c r="G65" s="95"/>
      <c r="H65" s="95"/>
      <c r="I65" s="95"/>
      <c r="J65" s="95"/>
    </row>
    <row r="66" spans="1:11" ht="14.25" x14ac:dyDescent="0.15">
      <c r="A66" s="577">
        <f>H5</f>
        <v>0</v>
      </c>
      <c r="B66" s="577"/>
      <c r="C66" s="577"/>
      <c r="D66" s="577"/>
      <c r="E66" s="95" t="s">
        <v>486</v>
      </c>
      <c r="F66" s="95"/>
      <c r="G66" s="569"/>
      <c r="H66" s="569"/>
      <c r="I66" s="569"/>
      <c r="J66" s="569"/>
    </row>
    <row r="67" spans="1:11" ht="18.75" customHeight="1" x14ac:dyDescent="0.15">
      <c r="A67" s="95"/>
      <c r="B67" s="159"/>
      <c r="C67" s="159"/>
      <c r="D67" s="95"/>
      <c r="E67" s="95"/>
      <c r="F67" s="95"/>
      <c r="G67" s="569"/>
      <c r="H67" s="569"/>
      <c r="I67" s="569"/>
      <c r="J67" s="569"/>
    </row>
    <row r="68" spans="1:11" x14ac:dyDescent="0.15">
      <c r="A68" s="95"/>
      <c r="B68" s="159"/>
      <c r="C68" s="159"/>
      <c r="D68" s="95"/>
      <c r="E68" s="95"/>
      <c r="F68" s="95"/>
      <c r="G68" s="95"/>
      <c r="H68" s="167"/>
      <c r="I68" s="167"/>
      <c r="J68" s="167"/>
    </row>
    <row r="69" spans="1:11" ht="13.5" customHeight="1" x14ac:dyDescent="0.15">
      <c r="A69" s="154" t="s">
        <v>499</v>
      </c>
      <c r="B69" s="154"/>
      <c r="C69" s="154"/>
      <c r="D69" s="154"/>
      <c r="E69" s="154"/>
      <c r="F69" s="154"/>
      <c r="G69" s="154"/>
      <c r="H69" s="154"/>
      <c r="I69" s="154"/>
      <c r="J69" s="154"/>
    </row>
    <row r="70" spans="1:11" ht="18.75" x14ac:dyDescent="0.15">
      <c r="A70" s="95"/>
      <c r="B70" s="154"/>
      <c r="C70" s="154"/>
      <c r="D70" s="129"/>
      <c r="E70" s="129"/>
      <c r="F70" s="570">
        <f>D13</f>
        <v>0</v>
      </c>
      <c r="G70" s="570"/>
      <c r="H70" s="153"/>
      <c r="I70" s="154"/>
      <c r="J70" s="154"/>
    </row>
    <row r="71" spans="1:11" ht="17.25" customHeight="1" thickBot="1" x14ac:dyDescent="0.2">
      <c r="A71" s="95"/>
      <c r="B71" s="154"/>
      <c r="C71" s="154"/>
      <c r="D71" s="155" t="s">
        <v>507</v>
      </c>
      <c r="E71" s="155"/>
      <c r="F71" s="571"/>
      <c r="G71" s="571"/>
      <c r="H71" s="572" t="e">
        <f>" 円　　確認番号〈岐阜03-"&amp;#REF!&amp;"〉"</f>
        <v>#REF!</v>
      </c>
      <c r="I71" s="572"/>
      <c r="J71" s="572"/>
      <c r="K71" s="153"/>
    </row>
  </sheetData>
  <mergeCells count="49">
    <mergeCell ref="F19:G19"/>
    <mergeCell ref="I1:J1"/>
    <mergeCell ref="A2:J2"/>
    <mergeCell ref="A3:J3"/>
    <mergeCell ref="H4:J4"/>
    <mergeCell ref="H5:J5"/>
    <mergeCell ref="H6:J6"/>
    <mergeCell ref="A8:J8"/>
    <mergeCell ref="A10:J10"/>
    <mergeCell ref="A12:J12"/>
    <mergeCell ref="D13:G13"/>
    <mergeCell ref="F17:G17"/>
    <mergeCell ref="F49:G49"/>
    <mergeCell ref="F21:G21"/>
    <mergeCell ref="F23:G23"/>
    <mergeCell ref="D26:E26"/>
    <mergeCell ref="F28:G28"/>
    <mergeCell ref="F30:G30"/>
    <mergeCell ref="F32:G32"/>
    <mergeCell ref="F34:G34"/>
    <mergeCell ref="D41:E41"/>
    <mergeCell ref="F43:G43"/>
    <mergeCell ref="F45:G45"/>
    <mergeCell ref="F47:G47"/>
    <mergeCell ref="I61:J61"/>
    <mergeCell ref="F51:G51"/>
    <mergeCell ref="A53:J53"/>
    <mergeCell ref="A54:J54"/>
    <mergeCell ref="A56:B56"/>
    <mergeCell ref="C56:J56"/>
    <mergeCell ref="A57:B57"/>
    <mergeCell ref="C57:D57"/>
    <mergeCell ref="E57:F57"/>
    <mergeCell ref="G57:H57"/>
    <mergeCell ref="I57:J57"/>
    <mergeCell ref="A58:B58"/>
    <mergeCell ref="C58:D58"/>
    <mergeCell ref="E58:F58"/>
    <mergeCell ref="G58:H58"/>
    <mergeCell ref="I58:J58"/>
    <mergeCell ref="G67:J67"/>
    <mergeCell ref="F70:G71"/>
    <mergeCell ref="H71:J71"/>
    <mergeCell ref="C62:G62"/>
    <mergeCell ref="H62:J62"/>
    <mergeCell ref="C63:G63"/>
    <mergeCell ref="B64:C64"/>
    <mergeCell ref="A66:D66"/>
    <mergeCell ref="G66:J66"/>
  </mergeCells>
  <phoneticPr fontId="2"/>
  <pageMargins left="0.70866141732283472" right="0.51181102362204722" top="0" bottom="0"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03"/>
  <sheetViews>
    <sheetView view="pageBreakPreview" zoomScaleNormal="100" zoomScaleSheetLayoutView="100" workbookViewId="0">
      <selection activeCell="A3" sqref="A3:F3"/>
    </sheetView>
  </sheetViews>
  <sheetFormatPr defaultColWidth="9" defaultRowHeight="13.5" x14ac:dyDescent="0.15"/>
  <cols>
    <col min="1" max="16" width="5.625" style="298" customWidth="1"/>
    <col min="17" max="16384" width="9" style="298"/>
  </cols>
  <sheetData>
    <row r="1" spans="1:16" ht="18" customHeight="1" x14ac:dyDescent="0.15">
      <c r="M1" s="608" t="s">
        <v>594</v>
      </c>
      <c r="N1" s="608"/>
      <c r="O1" s="608"/>
      <c r="P1" s="608"/>
    </row>
    <row r="2" spans="1:16" ht="18" customHeight="1" x14ac:dyDescent="0.15">
      <c r="A2" s="609" t="s">
        <v>595</v>
      </c>
      <c r="B2" s="610"/>
      <c r="C2" s="610"/>
      <c r="D2" s="610"/>
      <c r="E2" s="610"/>
      <c r="F2" s="610"/>
    </row>
    <row r="3" spans="1:16" ht="18" customHeight="1" x14ac:dyDescent="0.15">
      <c r="A3" s="606" t="s">
        <v>596</v>
      </c>
      <c r="B3" s="606"/>
      <c r="C3" s="606"/>
      <c r="D3" s="606"/>
      <c r="E3" s="606"/>
      <c r="F3" s="606"/>
    </row>
    <row r="4" spans="1:16" ht="18" customHeight="1" x14ac:dyDescent="0.15"/>
    <row r="5" spans="1:16" ht="18" customHeight="1" x14ac:dyDescent="0.15">
      <c r="I5" s="611" t="s">
        <v>597</v>
      </c>
      <c r="J5" s="606"/>
      <c r="K5" s="607">
        <f>助成事業申請書!H4</f>
        <v>0</v>
      </c>
      <c r="L5" s="607"/>
      <c r="M5" s="607"/>
      <c r="N5" s="607"/>
      <c r="O5" s="607"/>
      <c r="P5" s="607"/>
    </row>
    <row r="6" spans="1:16" ht="18" customHeight="1" x14ac:dyDescent="0.15">
      <c r="I6" s="606" t="s">
        <v>598</v>
      </c>
      <c r="J6" s="606"/>
      <c r="K6" s="607">
        <f>助成事業申請書!H5</f>
        <v>0</v>
      </c>
      <c r="L6" s="607"/>
      <c r="M6" s="607"/>
      <c r="N6" s="607"/>
      <c r="O6" s="607"/>
      <c r="P6" s="607"/>
    </row>
    <row r="7" spans="1:16" ht="18" customHeight="1" x14ac:dyDescent="0.15">
      <c r="I7" s="606" t="s">
        <v>599</v>
      </c>
      <c r="J7" s="606"/>
      <c r="K7" s="607">
        <f>助成事業申請書!H6</f>
        <v>0</v>
      </c>
      <c r="L7" s="607"/>
      <c r="M7" s="607"/>
      <c r="N7" s="607"/>
      <c r="O7" s="607"/>
      <c r="P7" s="607"/>
    </row>
    <row r="8" spans="1:16" ht="18" customHeight="1" x14ac:dyDescent="0.15"/>
    <row r="9" spans="1:16" ht="27" customHeight="1" x14ac:dyDescent="0.15">
      <c r="A9" s="613" t="s">
        <v>600</v>
      </c>
      <c r="B9" s="613"/>
      <c r="C9" s="613"/>
      <c r="D9" s="613"/>
      <c r="E9" s="613"/>
      <c r="F9" s="613"/>
      <c r="G9" s="613"/>
      <c r="H9" s="613"/>
      <c r="I9" s="613"/>
      <c r="J9" s="613"/>
      <c r="K9" s="613"/>
      <c r="L9" s="613"/>
      <c r="M9" s="613"/>
      <c r="N9" s="613"/>
      <c r="O9" s="613"/>
      <c r="P9" s="613"/>
    </row>
    <row r="10" spans="1:16" ht="18" customHeight="1" x14ac:dyDescent="0.15"/>
    <row r="11" spans="1:16" ht="18" customHeight="1" x14ac:dyDescent="0.15">
      <c r="B11" s="612" t="s">
        <v>606</v>
      </c>
      <c r="C11" s="612"/>
      <c r="D11" s="612"/>
      <c r="E11" s="612"/>
      <c r="F11" s="612"/>
      <c r="G11" s="612"/>
      <c r="H11" s="612"/>
      <c r="I11" s="612"/>
      <c r="J11" s="612"/>
      <c r="K11" s="612"/>
      <c r="L11" s="612"/>
      <c r="M11" s="612"/>
      <c r="N11" s="612"/>
      <c r="O11" s="612"/>
      <c r="P11" s="612"/>
    </row>
    <row r="12" spans="1:16" ht="18" customHeight="1" x14ac:dyDescent="0.15"/>
    <row r="13" spans="1:16" ht="18" customHeight="1" x14ac:dyDescent="0.15">
      <c r="A13" s="332"/>
      <c r="B13" s="612" t="s">
        <v>601</v>
      </c>
      <c r="C13" s="612"/>
      <c r="D13" s="612"/>
      <c r="E13" s="612"/>
      <c r="F13" s="612"/>
      <c r="G13" s="612"/>
      <c r="H13" s="612"/>
      <c r="I13" s="612"/>
      <c r="J13" s="612"/>
      <c r="K13" s="612"/>
      <c r="L13" s="612"/>
      <c r="M13" s="612"/>
      <c r="N13" s="612"/>
      <c r="O13" s="612"/>
      <c r="P13" s="612"/>
    </row>
    <row r="14" spans="1:16" ht="18" customHeight="1" x14ac:dyDescent="0.15">
      <c r="B14" s="333"/>
      <c r="C14" s="333"/>
      <c r="D14" s="333"/>
      <c r="E14" s="333"/>
      <c r="F14" s="333"/>
      <c r="G14" s="333"/>
      <c r="H14" s="333"/>
      <c r="I14" s="333"/>
      <c r="J14" s="333"/>
      <c r="K14" s="333"/>
      <c r="L14" s="333"/>
      <c r="M14" s="333"/>
      <c r="N14" s="333"/>
      <c r="O14" s="333"/>
      <c r="P14" s="333"/>
    </row>
    <row r="15" spans="1:16" ht="18" customHeight="1" x14ac:dyDescent="0.15">
      <c r="A15" s="332"/>
      <c r="B15" s="612" t="s">
        <v>602</v>
      </c>
      <c r="C15" s="612"/>
      <c r="D15" s="612"/>
      <c r="E15" s="612"/>
      <c r="F15" s="612"/>
      <c r="G15" s="612"/>
      <c r="H15" s="612"/>
      <c r="I15" s="612"/>
      <c r="J15" s="612"/>
      <c r="K15" s="612"/>
      <c r="L15" s="612"/>
      <c r="M15" s="612"/>
      <c r="N15" s="612"/>
      <c r="O15" s="612"/>
      <c r="P15" s="612"/>
    </row>
    <row r="16" spans="1:16" ht="18" customHeight="1" x14ac:dyDescent="0.15">
      <c r="B16" s="333"/>
      <c r="C16" s="333"/>
      <c r="D16" s="333"/>
      <c r="E16" s="333"/>
      <c r="F16" s="333"/>
      <c r="G16" s="333"/>
      <c r="H16" s="333"/>
      <c r="I16" s="333"/>
      <c r="J16" s="333"/>
      <c r="K16" s="333"/>
      <c r="L16" s="333"/>
      <c r="M16" s="333"/>
      <c r="N16" s="333"/>
      <c r="O16" s="333"/>
      <c r="P16" s="333"/>
    </row>
    <row r="17" spans="1:16" ht="18" customHeight="1" x14ac:dyDescent="0.15">
      <c r="A17" s="332"/>
      <c r="B17" s="612" t="s">
        <v>603</v>
      </c>
      <c r="C17" s="612"/>
      <c r="D17" s="612"/>
      <c r="E17" s="612"/>
      <c r="F17" s="612"/>
      <c r="G17" s="612"/>
      <c r="H17" s="612"/>
      <c r="I17" s="612"/>
      <c r="J17" s="612"/>
      <c r="K17" s="612"/>
      <c r="L17" s="612"/>
      <c r="M17" s="612"/>
      <c r="N17" s="612"/>
      <c r="O17" s="612"/>
      <c r="P17" s="612"/>
    </row>
    <row r="18" spans="1:16" ht="18" customHeight="1" x14ac:dyDescent="0.15">
      <c r="B18" s="333"/>
      <c r="C18" s="333"/>
      <c r="D18" s="333"/>
      <c r="E18" s="333"/>
      <c r="F18" s="333"/>
      <c r="G18" s="333"/>
      <c r="H18" s="333"/>
      <c r="I18" s="333"/>
      <c r="J18" s="333"/>
      <c r="K18" s="333"/>
      <c r="L18" s="333"/>
      <c r="M18" s="333"/>
      <c r="N18" s="333"/>
      <c r="O18" s="333"/>
      <c r="P18" s="333"/>
    </row>
    <row r="19" spans="1:16" ht="18" customHeight="1" x14ac:dyDescent="0.15">
      <c r="A19" s="332"/>
      <c r="B19" s="612" t="s">
        <v>604</v>
      </c>
      <c r="C19" s="612"/>
      <c r="D19" s="612"/>
      <c r="E19" s="612"/>
      <c r="F19" s="612"/>
      <c r="G19" s="612"/>
      <c r="H19" s="612"/>
      <c r="I19" s="612"/>
      <c r="J19" s="612"/>
      <c r="K19" s="612"/>
      <c r="L19" s="612"/>
      <c r="M19" s="612"/>
      <c r="N19" s="612"/>
      <c r="O19" s="612"/>
      <c r="P19" s="612"/>
    </row>
    <row r="20" spans="1:16" ht="18" customHeight="1" x14ac:dyDescent="0.15">
      <c r="B20" s="333"/>
      <c r="C20" s="333"/>
      <c r="D20" s="333"/>
      <c r="E20" s="333"/>
      <c r="F20" s="333"/>
      <c r="G20" s="333"/>
      <c r="H20" s="333"/>
      <c r="I20" s="333"/>
      <c r="J20" s="333"/>
      <c r="K20" s="333"/>
      <c r="L20" s="333"/>
      <c r="M20" s="333"/>
      <c r="N20" s="333"/>
      <c r="O20" s="333"/>
      <c r="P20" s="333"/>
    </row>
    <row r="21" spans="1:16" ht="18" customHeight="1" x14ac:dyDescent="0.15">
      <c r="A21" s="332"/>
      <c r="B21" s="612" t="s">
        <v>605</v>
      </c>
      <c r="C21" s="612"/>
      <c r="D21" s="612"/>
      <c r="E21" s="612"/>
      <c r="F21" s="612"/>
      <c r="G21" s="612"/>
      <c r="H21" s="612"/>
      <c r="I21" s="612"/>
      <c r="J21" s="612"/>
      <c r="K21" s="612"/>
      <c r="L21" s="612"/>
      <c r="M21" s="612"/>
      <c r="N21" s="612"/>
      <c r="O21" s="612"/>
      <c r="P21" s="612"/>
    </row>
    <row r="22" spans="1:16" ht="18" customHeight="1" x14ac:dyDescent="0.15"/>
    <row r="23" spans="1:16" ht="18" customHeight="1" x14ac:dyDescent="0.15"/>
    <row r="24" spans="1:16" ht="18" customHeight="1" x14ac:dyDescent="0.15"/>
    <row r="25" spans="1:16" ht="18" customHeight="1" x14ac:dyDescent="0.15"/>
    <row r="26" spans="1:16" ht="18" customHeight="1" x14ac:dyDescent="0.15"/>
    <row r="27" spans="1:16" ht="18" customHeight="1" x14ac:dyDescent="0.15"/>
    <row r="28" spans="1:16" ht="18" customHeight="1" x14ac:dyDescent="0.15"/>
    <row r="29" spans="1:16" ht="18" customHeight="1" x14ac:dyDescent="0.15"/>
    <row r="30" spans="1:16" ht="18" customHeight="1" x14ac:dyDescent="0.15"/>
    <row r="31" spans="1:16" ht="18" customHeight="1" x14ac:dyDescent="0.15"/>
    <row r="32" spans="1:16"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sheetData>
  <sheetProtection sheet="1" objects="1" scenarios="1"/>
  <mergeCells count="16">
    <mergeCell ref="B17:P17"/>
    <mergeCell ref="B19:P19"/>
    <mergeCell ref="B21:P21"/>
    <mergeCell ref="I7:J7"/>
    <mergeCell ref="K7:P7"/>
    <mergeCell ref="A9:P9"/>
    <mergeCell ref="B11:P11"/>
    <mergeCell ref="B13:P13"/>
    <mergeCell ref="B15:P15"/>
    <mergeCell ref="I6:J6"/>
    <mergeCell ref="K6:P6"/>
    <mergeCell ref="M1:P1"/>
    <mergeCell ref="A2:F2"/>
    <mergeCell ref="A3:F3"/>
    <mergeCell ref="I5:J5"/>
    <mergeCell ref="K5:P5"/>
  </mergeCells>
  <phoneticPr fontId="2"/>
  <pageMargins left="0.7" right="0.7" top="0.75" bottom="0.75" header="0.3" footer="0.3"/>
  <pageSetup paperSize="9" scale="99"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219075</xdr:colOff>
                    <xdr:row>11</xdr:row>
                    <xdr:rowOff>209550</xdr:rowOff>
                  </from>
                  <to>
                    <xdr:col>1</xdr:col>
                    <xdr:colOff>95250</xdr:colOff>
                    <xdr:row>13</xdr:row>
                    <xdr:rowOff>28575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219075</xdr:colOff>
                    <xdr:row>14</xdr:row>
                    <xdr:rowOff>0</xdr:rowOff>
                  </from>
                  <to>
                    <xdr:col>1</xdr:col>
                    <xdr:colOff>95250</xdr:colOff>
                    <xdr:row>15</xdr:row>
                    <xdr:rowOff>19050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228600</xdr:colOff>
                    <xdr:row>15</xdr:row>
                    <xdr:rowOff>219075</xdr:rowOff>
                  </from>
                  <to>
                    <xdr:col>1</xdr:col>
                    <xdr:colOff>104775</xdr:colOff>
                    <xdr:row>17</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0</xdr:col>
                    <xdr:colOff>219075</xdr:colOff>
                    <xdr:row>17</xdr:row>
                    <xdr:rowOff>219075</xdr:rowOff>
                  </from>
                  <to>
                    <xdr:col>1</xdr:col>
                    <xdr:colOff>95250</xdr:colOff>
                    <xdr:row>19</xdr:row>
                    <xdr:rowOff>9525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0</xdr:col>
                    <xdr:colOff>228600</xdr:colOff>
                    <xdr:row>20</xdr:row>
                    <xdr:rowOff>0</xdr:rowOff>
                  </from>
                  <to>
                    <xdr:col>1</xdr:col>
                    <xdr:colOff>104775</xdr:colOff>
                    <xdr:row>21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115"/>
  <sheetViews>
    <sheetView view="pageBreakPreview" zoomScaleNormal="100" zoomScaleSheetLayoutView="100" workbookViewId="0">
      <selection activeCell="B8" sqref="B8:B9"/>
    </sheetView>
  </sheetViews>
  <sheetFormatPr defaultColWidth="11" defaultRowHeight="13.5" x14ac:dyDescent="0.15"/>
  <cols>
    <col min="1" max="1" width="5.625" style="212" bestFit="1" customWidth="1"/>
    <col min="2" max="2" width="17.25" style="212" customWidth="1"/>
    <col min="3" max="3" width="13.625" style="212" bestFit="1" customWidth="1"/>
    <col min="4" max="4" width="10.625" style="212" bestFit="1" customWidth="1"/>
    <col min="5" max="5" width="11" style="212"/>
    <col min="6" max="6" width="9.625" style="212" customWidth="1"/>
    <col min="7" max="7" width="17.125" style="212" customWidth="1"/>
    <col min="8" max="8" width="9" style="212" customWidth="1"/>
    <col min="9" max="9" width="11" style="212" hidden="1" customWidth="1"/>
    <col min="10" max="10" width="13.875" style="212" hidden="1" customWidth="1"/>
    <col min="11" max="11" width="2.5" style="212" hidden="1" customWidth="1"/>
    <col min="12" max="14" width="9.5" style="212" hidden="1" customWidth="1"/>
    <col min="15" max="15" width="13.75" style="212" hidden="1" customWidth="1"/>
    <col min="16" max="16" width="18.375" style="212" hidden="1" customWidth="1"/>
    <col min="17" max="18" width="3.125" style="212" customWidth="1"/>
    <col min="19" max="19" width="10.75" style="212" customWidth="1"/>
    <col min="20" max="20" width="9.625" style="212" customWidth="1"/>
    <col min="21" max="21" width="11" style="212"/>
    <col min="22" max="22" width="16.75" style="212" customWidth="1"/>
    <col min="23" max="16384" width="11" style="212"/>
  </cols>
  <sheetData>
    <row r="1" spans="1:22" ht="14.25" thickBot="1" x14ac:dyDescent="0.2">
      <c r="Q1" s="425"/>
    </row>
    <row r="2" spans="1:22" ht="15" thickBot="1" x14ac:dyDescent="0.2">
      <c r="G2" s="292" t="s">
        <v>445</v>
      </c>
      <c r="Q2" s="425"/>
    </row>
    <row r="3" spans="1:22" ht="20.100000000000001" customHeight="1" x14ac:dyDescent="0.15">
      <c r="B3" s="633" t="s">
        <v>444</v>
      </c>
      <c r="C3" s="635">
        <f>助成事業申請書!H5</f>
        <v>0</v>
      </c>
      <c r="D3" s="636"/>
      <c r="E3" s="637"/>
      <c r="F3" s="293"/>
      <c r="G3" s="658">
        <f>SUM(L108:P108)</f>
        <v>0</v>
      </c>
      <c r="H3" s="293"/>
      <c r="I3" s="293"/>
      <c r="J3" s="293"/>
      <c r="K3" s="293"/>
      <c r="L3" s="293"/>
      <c r="M3" s="293"/>
      <c r="N3" s="293"/>
      <c r="O3" s="293"/>
      <c r="P3" s="293"/>
      <c r="Q3" s="426"/>
      <c r="R3" s="293"/>
      <c r="S3" s="657" t="s">
        <v>1085</v>
      </c>
      <c r="T3" s="655">
        <f>助成事業実績報告書!I16</f>
        <v>0</v>
      </c>
      <c r="U3" s="654" t="s">
        <v>578</v>
      </c>
      <c r="V3" s="651">
        <f>SUM(T8:T107)</f>
        <v>0</v>
      </c>
    </row>
    <row r="4" spans="1:22" ht="20.100000000000001" customHeight="1" thickBot="1" x14ac:dyDescent="0.2">
      <c r="B4" s="634"/>
      <c r="C4" s="638"/>
      <c r="D4" s="639"/>
      <c r="E4" s="640"/>
      <c r="G4" s="652"/>
      <c r="H4" s="294"/>
      <c r="I4" s="294"/>
      <c r="J4" s="293"/>
      <c r="K4" s="293"/>
      <c r="L4" s="293"/>
      <c r="M4" s="293"/>
      <c r="N4" s="293"/>
      <c r="O4" s="293"/>
      <c r="P4" s="293"/>
      <c r="Q4" s="426"/>
      <c r="R4" s="293"/>
      <c r="S4" s="634"/>
      <c r="T4" s="656"/>
      <c r="U4" s="634"/>
      <c r="V4" s="652"/>
    </row>
    <row r="5" spans="1:22" ht="24.75" thickBot="1" x14ac:dyDescent="0.3">
      <c r="B5" s="641" t="s">
        <v>607</v>
      </c>
      <c r="C5" s="641"/>
      <c r="D5" s="641"/>
      <c r="E5" s="641"/>
      <c r="F5" s="641"/>
      <c r="G5" s="294"/>
      <c r="H5" s="294"/>
      <c r="L5" s="293"/>
      <c r="M5" s="293"/>
      <c r="N5" s="293"/>
      <c r="O5" s="293"/>
      <c r="P5" s="293"/>
      <c r="Q5" s="426"/>
      <c r="R5" s="293"/>
      <c r="S5" s="295"/>
      <c r="T5" s="295"/>
      <c r="U5" s="653"/>
      <c r="V5" s="653"/>
    </row>
    <row r="6" spans="1:22" s="298" customFormat="1" ht="15.95" customHeight="1" x14ac:dyDescent="0.15">
      <c r="A6" s="296"/>
      <c r="B6" s="642" t="s">
        <v>235</v>
      </c>
      <c r="C6" s="644" t="s">
        <v>236</v>
      </c>
      <c r="D6" s="645" t="s">
        <v>1025</v>
      </c>
      <c r="E6" s="647" t="s">
        <v>1026</v>
      </c>
      <c r="F6" s="647"/>
      <c r="G6" s="648" t="s">
        <v>1027</v>
      </c>
      <c r="H6" s="297" t="s">
        <v>571</v>
      </c>
      <c r="I6" s="212"/>
      <c r="J6" s="293"/>
      <c r="K6" s="293"/>
      <c r="L6" s="293"/>
      <c r="M6" s="293"/>
      <c r="N6" s="293"/>
      <c r="O6" s="293"/>
      <c r="P6" s="293"/>
      <c r="Q6" s="426"/>
      <c r="R6" s="293"/>
      <c r="S6" s="644" t="s">
        <v>436</v>
      </c>
      <c r="T6" s="649" t="s">
        <v>237</v>
      </c>
      <c r="U6" s="642" t="s">
        <v>575</v>
      </c>
      <c r="V6" s="631" t="s">
        <v>500</v>
      </c>
    </row>
    <row r="7" spans="1:22" s="298" customFormat="1" ht="15.95" customHeight="1" x14ac:dyDescent="0.15">
      <c r="A7" s="299" t="s">
        <v>0</v>
      </c>
      <c r="B7" s="643"/>
      <c r="C7" s="643"/>
      <c r="D7" s="646"/>
      <c r="E7" s="647"/>
      <c r="F7" s="647"/>
      <c r="G7" s="643"/>
      <c r="H7" s="300" t="s">
        <v>572</v>
      </c>
      <c r="I7" s="301" t="s">
        <v>574</v>
      </c>
      <c r="J7" s="302" t="s">
        <v>573</v>
      </c>
      <c r="K7" s="293"/>
      <c r="L7" s="293" t="s">
        <v>563</v>
      </c>
      <c r="M7" s="293" t="s">
        <v>564</v>
      </c>
      <c r="N7" s="293" t="s">
        <v>1115</v>
      </c>
      <c r="O7" s="293" t="s">
        <v>565</v>
      </c>
      <c r="P7" s="293" t="s">
        <v>566</v>
      </c>
      <c r="Q7" s="426"/>
      <c r="R7" s="293"/>
      <c r="S7" s="643"/>
      <c r="T7" s="650"/>
      <c r="U7" s="643"/>
      <c r="V7" s="632"/>
    </row>
    <row r="8" spans="1:22" ht="14.25" x14ac:dyDescent="0.15">
      <c r="A8" s="617">
        <v>1</v>
      </c>
      <c r="B8" s="619"/>
      <c r="C8" s="617"/>
      <c r="D8" s="621"/>
      <c r="E8" s="382" t="str">
        <f>IF(D8="","",IFERROR(INDEX({"モニター・ｾｯﾄ","モニター・ｾｯﾄ","---------"},MATCH(D8,{"後方","側方","側方衝突","ｲﾝﾀｰﾛｯｸ","後付安全装置"},)),""))</f>
        <v/>
      </c>
      <c r="F8" s="303"/>
      <c r="G8" s="304"/>
      <c r="H8" s="630"/>
      <c r="I8" s="313" t="str">
        <f>IF(H8 &lt;&gt; "", "1", "0")</f>
        <v>0</v>
      </c>
      <c r="J8" s="313" t="str">
        <f>IF(G8 &lt;&gt; "", "1", "0")</f>
        <v>0</v>
      </c>
      <c r="K8" s="313">
        <f>IFERROR((J8+J9)/(J8+J9),"0")*I8</f>
        <v>0</v>
      </c>
      <c r="L8" s="314">
        <f>SUM(COUNTIF(D8,{"後方"})*{1})*K8</f>
        <v>0</v>
      </c>
      <c r="M8" s="314">
        <f>SUM(COUNTIF(D8,{"側方"})*{1})*K8</f>
        <v>0</v>
      </c>
      <c r="N8" s="314">
        <f>SUM(COUNTIF(D8,{"側方衝突"})*{1})*K8</f>
        <v>0</v>
      </c>
      <c r="O8" s="314">
        <f>SUM(COUNTIF(D8,{"ｲﾝﾀｰﾛｯｸ"})*{1})*K8</f>
        <v>0</v>
      </c>
      <c r="P8" s="314">
        <f>SUM(COUNTIF(D8,{"後付安全装置"})*{1})*K8</f>
        <v>0</v>
      </c>
      <c r="Q8" s="426"/>
      <c r="R8" s="293"/>
      <c r="S8" s="622"/>
      <c r="T8" s="624" t="str">
        <f>IFERROR(ROUNDDOWN(MAX(MIN(S8/2,20000),0),-3)*K8*T3/T3,"0")</f>
        <v>0</v>
      </c>
      <c r="U8" s="626" t="s">
        <v>576</v>
      </c>
      <c r="V8" s="626"/>
    </row>
    <row r="9" spans="1:22" ht="14.25" x14ac:dyDescent="0.15">
      <c r="A9" s="618"/>
      <c r="B9" s="620"/>
      <c r="C9" s="618"/>
      <c r="D9" s="621"/>
      <c r="E9" s="382" t="str">
        <f>IF(D8="","",IFERROR(INDEX({"カメラ","カメラ・ｾｯﾄ","---------"},MATCH(D8,{"後方","側方","側方衝突","ｲﾝﾀｰﾛｯｸ","後付安全装置"},)),""))</f>
        <v/>
      </c>
      <c r="F9" s="303"/>
      <c r="G9" s="304"/>
      <c r="H9" s="630"/>
      <c r="I9" s="310"/>
      <c r="J9" s="313" t="str">
        <f>IF(G9 &lt;&gt; "", "1", "0")</f>
        <v>0</v>
      </c>
      <c r="K9" s="311"/>
      <c r="L9" s="311"/>
      <c r="M9" s="311"/>
      <c r="N9" s="311"/>
      <c r="O9" s="311"/>
      <c r="P9" s="311"/>
      <c r="Q9" s="426"/>
      <c r="R9" s="293"/>
      <c r="S9" s="623"/>
      <c r="T9" s="625"/>
      <c r="U9" s="627"/>
      <c r="V9" s="627"/>
    </row>
    <row r="10" spans="1:22" ht="14.25" x14ac:dyDescent="0.15">
      <c r="A10" s="617">
        <v>2</v>
      </c>
      <c r="B10" s="619"/>
      <c r="C10" s="617"/>
      <c r="D10" s="621"/>
      <c r="E10" s="382" t="str">
        <f>IF(D10="","",IFERROR(INDEX({"モニター・ｾｯﾄ","モニター・ｾｯﾄ","---------"},MATCH(D10,{"後方","側方","側方衝突","ｲﾝﾀｰﾛｯｸ","後付安全装置"},)),""))</f>
        <v/>
      </c>
      <c r="F10" s="303"/>
      <c r="G10" s="304"/>
      <c r="H10" s="630"/>
      <c r="I10" s="313" t="str">
        <f>IF(H10 &lt;&gt; "", "1", "0")</f>
        <v>0</v>
      </c>
      <c r="J10" s="313" t="str">
        <f t="shared" ref="J10:J19" si="0">IF(G10 &lt;&gt; "", "1", "0")</f>
        <v>0</v>
      </c>
      <c r="K10" s="313">
        <f>IFERROR((J10+J11)/(J10+J11),"0")*I10</f>
        <v>0</v>
      </c>
      <c r="L10" s="314">
        <f>SUM(COUNTIF(D10,{"後方"})*{1})*K10</f>
        <v>0</v>
      </c>
      <c r="M10" s="314">
        <f>SUM(COUNTIF(D10,{"側方"})*{1})*K10</f>
        <v>0</v>
      </c>
      <c r="N10" s="314">
        <f>SUM(COUNTIF(D10,{"側方衝突"})*{1})*K10</f>
        <v>0</v>
      </c>
      <c r="O10" s="314">
        <f>SUM(COUNTIF(D10,{"ｲﾝﾀｰﾛｯｸ"})*{1})*K10</f>
        <v>0</v>
      </c>
      <c r="P10" s="314">
        <f>SUM(COUNTIF(D10,{"後付安全装置"})*{1})*K10</f>
        <v>0</v>
      </c>
      <c r="Q10" s="426"/>
      <c r="R10" s="293"/>
      <c r="S10" s="622"/>
      <c r="T10" s="624" t="str">
        <f>IFERROR(ROUNDDOWN(MAX(MIN(S10/2,20000),0),-3)*K10*T3/T3,"0")</f>
        <v>0</v>
      </c>
      <c r="U10" s="626" t="s">
        <v>576</v>
      </c>
      <c r="V10" s="628"/>
    </row>
    <row r="11" spans="1:22" ht="14.25" x14ac:dyDescent="0.15">
      <c r="A11" s="618"/>
      <c r="B11" s="620"/>
      <c r="C11" s="618"/>
      <c r="D11" s="621"/>
      <c r="E11" s="382" t="str">
        <f>IF(D10="","",IFERROR(INDEX({"カメラ","カメラ・ｾｯﾄ","---------"},MATCH(D10,{"後方","側方","側方衝突","ｲﾝﾀｰﾛｯｸ","後付安全装置"},)),""))</f>
        <v/>
      </c>
      <c r="F11" s="303"/>
      <c r="G11" s="304"/>
      <c r="H11" s="630"/>
      <c r="I11" s="310"/>
      <c r="J11" s="313" t="str">
        <f t="shared" si="0"/>
        <v>0</v>
      </c>
      <c r="K11" s="311"/>
      <c r="L11" s="311"/>
      <c r="M11" s="311"/>
      <c r="N11" s="311"/>
      <c r="O11" s="311"/>
      <c r="P11" s="311"/>
      <c r="Q11" s="426"/>
      <c r="R11" s="293"/>
      <c r="S11" s="623"/>
      <c r="T11" s="625"/>
      <c r="U11" s="627"/>
      <c r="V11" s="629"/>
    </row>
    <row r="12" spans="1:22" ht="14.25" x14ac:dyDescent="0.15">
      <c r="A12" s="617">
        <v>3</v>
      </c>
      <c r="B12" s="619"/>
      <c r="C12" s="617"/>
      <c r="D12" s="621"/>
      <c r="E12" s="382" t="str">
        <f>IF(D12="","",IFERROR(INDEX({"モニター・ｾｯﾄ","モニター・ｾｯﾄ","---------"},MATCH(D12,{"後方","側方","側方衝突","ｲﾝﾀｰﾛｯｸ","後付安全装置"},)),""))</f>
        <v/>
      </c>
      <c r="F12" s="303"/>
      <c r="G12" s="304"/>
      <c r="H12" s="630"/>
      <c r="I12" s="313" t="str">
        <f>IF(H12 &lt;&gt; "", "1", "0")</f>
        <v>0</v>
      </c>
      <c r="J12" s="313" t="str">
        <f t="shared" si="0"/>
        <v>0</v>
      </c>
      <c r="K12" s="313">
        <f>IFERROR((J12+J13)/(J12+J13),"0")*I12</f>
        <v>0</v>
      </c>
      <c r="L12" s="314">
        <f>SUM(COUNTIF(D12,{"後方"})*{1})*K12</f>
        <v>0</v>
      </c>
      <c r="M12" s="314">
        <f>SUM(COUNTIF(D12,{"側方"})*{1})*K12</f>
        <v>0</v>
      </c>
      <c r="N12" s="314">
        <f>SUM(COUNTIF(D12,{"側方衝突"})*{1})*K12</f>
        <v>0</v>
      </c>
      <c r="O12" s="314">
        <f>SUM(COUNTIF(D12,{"ｲﾝﾀｰﾛｯｸ"})*{1})*K12</f>
        <v>0</v>
      </c>
      <c r="P12" s="314">
        <f>SUM(COUNTIF(D12,{"後付安全装置"})*{1})*K12</f>
        <v>0</v>
      </c>
      <c r="Q12" s="426"/>
      <c r="R12" s="293"/>
      <c r="S12" s="622"/>
      <c r="T12" s="624" t="str">
        <f>IFERROR(ROUNDDOWN(MAX(MIN(S12/2,20000),0),-3)*K12*T3/T3,"0")</f>
        <v>0</v>
      </c>
      <c r="U12" s="626" t="s">
        <v>576</v>
      </c>
      <c r="V12" s="628"/>
    </row>
    <row r="13" spans="1:22" ht="14.25" x14ac:dyDescent="0.15">
      <c r="A13" s="618"/>
      <c r="B13" s="620"/>
      <c r="C13" s="618"/>
      <c r="D13" s="621"/>
      <c r="E13" s="382" t="str">
        <f>IF(D12="","",IFERROR(INDEX({"カメラ","カメラ・ｾｯﾄ","---------"},MATCH(D12,{"後方","側方","側方衝突","ｲﾝﾀｰﾛｯｸ","後付安全装置"},)),""))</f>
        <v/>
      </c>
      <c r="F13" s="303"/>
      <c r="G13" s="304"/>
      <c r="H13" s="630"/>
      <c r="I13" s="310"/>
      <c r="J13" s="313" t="str">
        <f t="shared" si="0"/>
        <v>0</v>
      </c>
      <c r="K13" s="315"/>
      <c r="L13" s="311"/>
      <c r="M13" s="311"/>
      <c r="N13" s="311"/>
      <c r="O13" s="311"/>
      <c r="P13" s="311"/>
      <c r="Q13" s="426"/>
      <c r="R13" s="293"/>
      <c r="S13" s="623"/>
      <c r="T13" s="625"/>
      <c r="U13" s="627"/>
      <c r="V13" s="629"/>
    </row>
    <row r="14" spans="1:22" ht="14.25" x14ac:dyDescent="0.15">
      <c r="A14" s="617">
        <v>4</v>
      </c>
      <c r="B14" s="619"/>
      <c r="C14" s="617"/>
      <c r="D14" s="621"/>
      <c r="E14" s="382" t="str">
        <f>IF(D14="","",IFERROR(INDEX({"モニター・ｾｯﾄ","モニター・ｾｯﾄ","---------"},MATCH(D14,{"後方","側方","側方衝突","ｲﾝﾀｰﾛｯｸ","後付安全装置"},)),""))</f>
        <v/>
      </c>
      <c r="F14" s="303"/>
      <c r="G14" s="304"/>
      <c r="H14" s="630"/>
      <c r="I14" s="313" t="str">
        <f>IF(H14 &lt;&gt; "", "1", "0")</f>
        <v>0</v>
      </c>
      <c r="J14" s="313" t="str">
        <f t="shared" si="0"/>
        <v>0</v>
      </c>
      <c r="K14" s="313">
        <f>IFERROR((J14+J15)/(J14+J15),"0")*I14</f>
        <v>0</v>
      </c>
      <c r="L14" s="314">
        <f>SUM(COUNTIF(D14,{"後方"})*{1})*K14</f>
        <v>0</v>
      </c>
      <c r="M14" s="314">
        <f>SUM(COUNTIF(D14,{"側方"})*{1})*K14</f>
        <v>0</v>
      </c>
      <c r="N14" s="314">
        <f>SUM(COUNTIF(D14,{"側方衝突"})*{1})*K14</f>
        <v>0</v>
      </c>
      <c r="O14" s="314">
        <f>SUM(COUNTIF(D14,{"ｲﾝﾀｰﾛｯｸ"})*{1})*K14</f>
        <v>0</v>
      </c>
      <c r="P14" s="314">
        <f>SUM(COUNTIF(D14,{"後付安全装置"})*{1})*K14</f>
        <v>0</v>
      </c>
      <c r="Q14" s="426"/>
      <c r="R14" s="293"/>
      <c r="S14" s="622"/>
      <c r="T14" s="624" t="str">
        <f>IFERROR(ROUNDDOWN(MAX(MIN(S14/2,20000),0),-3)*K14*T3/T3,"0")</f>
        <v>0</v>
      </c>
      <c r="U14" s="626" t="s">
        <v>576</v>
      </c>
      <c r="V14" s="628"/>
    </row>
    <row r="15" spans="1:22" ht="14.25" x14ac:dyDescent="0.15">
      <c r="A15" s="618"/>
      <c r="B15" s="620"/>
      <c r="C15" s="618"/>
      <c r="D15" s="621"/>
      <c r="E15" s="382" t="str">
        <f>IF(D14="","",IFERROR(INDEX({"カメラ","カメラ・ｾｯﾄ","---------"},MATCH(D14,{"後方","側方","側方衝突","ｲﾝﾀｰﾛｯｸ","後付安全装置"},)),""))</f>
        <v/>
      </c>
      <c r="F15" s="303"/>
      <c r="G15" s="304"/>
      <c r="H15" s="630"/>
      <c r="I15" s="310"/>
      <c r="J15" s="313" t="str">
        <f t="shared" si="0"/>
        <v>0</v>
      </c>
      <c r="K15" s="311"/>
      <c r="L15" s="311"/>
      <c r="M15" s="311"/>
      <c r="N15" s="311"/>
      <c r="O15" s="311"/>
      <c r="P15" s="311"/>
      <c r="Q15" s="426"/>
      <c r="R15" s="293"/>
      <c r="S15" s="623"/>
      <c r="T15" s="625"/>
      <c r="U15" s="627"/>
      <c r="V15" s="629"/>
    </row>
    <row r="16" spans="1:22" ht="14.25" x14ac:dyDescent="0.15">
      <c r="A16" s="617">
        <v>5</v>
      </c>
      <c r="B16" s="619"/>
      <c r="C16" s="617"/>
      <c r="D16" s="621"/>
      <c r="E16" s="382" t="str">
        <f>IF(D16="","",IFERROR(INDEX({"モニター・ｾｯﾄ","モニター・ｾｯﾄ","---------"},MATCH(D16,{"後方","側方","側方衝突","ｲﾝﾀｰﾛｯｸ","後付安全装置"},)),""))</f>
        <v/>
      </c>
      <c r="F16" s="303"/>
      <c r="G16" s="304"/>
      <c r="H16" s="630"/>
      <c r="I16" s="313" t="str">
        <f t="shared" ref="I16" si="1">IF(H16 &lt;&gt; "", "1", "0")</f>
        <v>0</v>
      </c>
      <c r="J16" s="313" t="str">
        <f t="shared" si="0"/>
        <v>0</v>
      </c>
      <c r="K16" s="313">
        <f>IFERROR((J16+J17)/(J16+J17),"0")*I16</f>
        <v>0</v>
      </c>
      <c r="L16" s="314">
        <f>SUM(COUNTIF(D16,{"後方"})*{1})*K16</f>
        <v>0</v>
      </c>
      <c r="M16" s="314">
        <f>SUM(COUNTIF(D16,{"側方"})*{1})*K16</f>
        <v>0</v>
      </c>
      <c r="N16" s="314">
        <f>SUM(COUNTIF(D16,{"側方衝突"})*{1})*K16</f>
        <v>0</v>
      </c>
      <c r="O16" s="314">
        <f>SUM(COUNTIF(D16,{"ｲﾝﾀｰﾛｯｸ"})*{1})*K16</f>
        <v>0</v>
      </c>
      <c r="P16" s="314">
        <f>SUM(COUNTIF(D16,{"後付安全装置"})*{1})*K16</f>
        <v>0</v>
      </c>
      <c r="Q16" s="426"/>
      <c r="R16" s="293"/>
      <c r="S16" s="622"/>
      <c r="T16" s="624" t="str">
        <f>IFERROR(ROUNDDOWN(MAX(MIN(S16/2,20000),0),-3)*K16*T3/T3,"0")</f>
        <v>0</v>
      </c>
      <c r="U16" s="626" t="s">
        <v>576</v>
      </c>
      <c r="V16" s="628"/>
    </row>
    <row r="17" spans="1:22" ht="14.25" x14ac:dyDescent="0.15">
      <c r="A17" s="618"/>
      <c r="B17" s="620"/>
      <c r="C17" s="618"/>
      <c r="D17" s="621"/>
      <c r="E17" s="382" t="str">
        <f>IF(D16="","",IFERROR(INDEX({"カメラ","カメラ・ｾｯﾄ","---------"},MATCH(D16,{"後方","側方","側方衝突","ｲﾝﾀｰﾛｯｸ","後付安全装置"},)),""))</f>
        <v/>
      </c>
      <c r="F17" s="303"/>
      <c r="G17" s="304"/>
      <c r="H17" s="630"/>
      <c r="I17" s="310"/>
      <c r="J17" s="313" t="str">
        <f t="shared" si="0"/>
        <v>0</v>
      </c>
      <c r="K17" s="311"/>
      <c r="L17" s="311"/>
      <c r="M17" s="311"/>
      <c r="N17" s="311"/>
      <c r="O17" s="311"/>
      <c r="P17" s="311"/>
      <c r="Q17" s="426"/>
      <c r="R17" s="293"/>
      <c r="S17" s="623"/>
      <c r="T17" s="625"/>
      <c r="U17" s="627"/>
      <c r="V17" s="629"/>
    </row>
    <row r="18" spans="1:22" ht="14.25" x14ac:dyDescent="0.15">
      <c r="A18" s="617">
        <v>6</v>
      </c>
      <c r="B18" s="619"/>
      <c r="C18" s="617"/>
      <c r="D18" s="621"/>
      <c r="E18" s="382" t="str">
        <f>IF(D18="","",IFERROR(INDEX({"モニター・ｾｯﾄ","モニター・ｾｯﾄ","---------"},MATCH(D18,{"後方","側方","側方衝突","ｲﾝﾀｰﾛｯｸ","後付安全装置"},)),""))</f>
        <v/>
      </c>
      <c r="F18" s="303"/>
      <c r="G18" s="304"/>
      <c r="H18" s="630"/>
      <c r="I18" s="313" t="str">
        <f t="shared" ref="I18" si="2">IF(H18 &lt;&gt; "", "1", "0")</f>
        <v>0</v>
      </c>
      <c r="J18" s="313" t="str">
        <f t="shared" si="0"/>
        <v>0</v>
      </c>
      <c r="K18" s="313">
        <f t="shared" ref="K18" si="3">IFERROR((J18+J19)/(J18+J19),"0")*I18</f>
        <v>0</v>
      </c>
      <c r="L18" s="314">
        <f>SUM(COUNTIF(D18,{"後方"})*{1})*K18</f>
        <v>0</v>
      </c>
      <c r="M18" s="314">
        <f>SUM(COUNTIF(D18,{"側方"})*{1})*K18</f>
        <v>0</v>
      </c>
      <c r="N18" s="314">
        <f>SUM(COUNTIF(D18,{"側方衝突"})*{1})*K18</f>
        <v>0</v>
      </c>
      <c r="O18" s="314">
        <f>SUM(COUNTIF(D18,{"ｲﾝﾀｰﾛｯｸ"})*{1})*K18</f>
        <v>0</v>
      </c>
      <c r="P18" s="314">
        <f>SUM(COUNTIF(D18,{"後付安全装置"})*{1})*K18</f>
        <v>0</v>
      </c>
      <c r="Q18" s="426"/>
      <c r="R18" s="293"/>
      <c r="S18" s="622"/>
      <c r="T18" s="624" t="str">
        <f>IFERROR(ROUNDDOWN(MAX(MIN(S18/2,20000),0),-3)*K18*T3/T3,"0")</f>
        <v>0</v>
      </c>
      <c r="U18" s="626" t="s">
        <v>576</v>
      </c>
      <c r="V18" s="628"/>
    </row>
    <row r="19" spans="1:22" ht="14.25" x14ac:dyDescent="0.15">
      <c r="A19" s="618"/>
      <c r="B19" s="620"/>
      <c r="C19" s="618"/>
      <c r="D19" s="621"/>
      <c r="E19" s="382" t="str">
        <f>IF(D18="","",IFERROR(INDEX({"カメラ","カメラ・ｾｯﾄ","---------"},MATCH(D18,{"後方","側方","側方衝突","ｲﾝﾀｰﾛｯｸ","後付安全装置"},)),""))</f>
        <v/>
      </c>
      <c r="F19" s="303"/>
      <c r="G19" s="304"/>
      <c r="H19" s="630"/>
      <c r="I19" s="310"/>
      <c r="J19" s="313" t="str">
        <f t="shared" si="0"/>
        <v>0</v>
      </c>
      <c r="K19" s="311"/>
      <c r="L19" s="311"/>
      <c r="M19" s="311"/>
      <c r="N19" s="311"/>
      <c r="O19" s="311"/>
      <c r="P19" s="311"/>
      <c r="Q19" s="426"/>
      <c r="R19" s="293"/>
      <c r="S19" s="623"/>
      <c r="T19" s="625"/>
      <c r="U19" s="627"/>
      <c r="V19" s="629"/>
    </row>
    <row r="20" spans="1:22" ht="14.25" x14ac:dyDescent="0.15">
      <c r="A20" s="617">
        <v>7</v>
      </c>
      <c r="B20" s="619"/>
      <c r="C20" s="617"/>
      <c r="D20" s="621"/>
      <c r="E20" s="382" t="str">
        <f>IF(D20="","",IFERROR(INDEX({"モニター・ｾｯﾄ","モニター・ｾｯﾄ","---------"},MATCH(D20,{"後方","側方","側方衝突","ｲﾝﾀｰﾛｯｸ","後付安全装置"},)),""))</f>
        <v/>
      </c>
      <c r="F20" s="303"/>
      <c r="G20" s="304"/>
      <c r="H20" s="630"/>
      <c r="I20" s="313" t="str">
        <f t="shared" ref="I20" si="4">IF(H20 &lt;&gt; "", "1", "0")</f>
        <v>0</v>
      </c>
      <c r="J20" s="313" t="str">
        <f t="shared" ref="J20:J57" si="5">IF(G20 &lt;&gt; "", "1", "0")</f>
        <v>0</v>
      </c>
      <c r="K20" s="313">
        <f>IFERROR((J20+J21)/(J20+J21),"0")*I20</f>
        <v>0</v>
      </c>
      <c r="L20" s="314">
        <f>SUM(COUNTIF(D20,{"後方"})*{1})*K20</f>
        <v>0</v>
      </c>
      <c r="M20" s="314">
        <f>SUM(COUNTIF(D20,{"側方"})*{1})*K20</f>
        <v>0</v>
      </c>
      <c r="N20" s="314">
        <f>SUM(COUNTIF(D20,{"側方衝突"})*{1})*K20</f>
        <v>0</v>
      </c>
      <c r="O20" s="314">
        <f>SUM(COUNTIF(D20,{"ｲﾝﾀｰﾛｯｸ"})*{1})*K20</f>
        <v>0</v>
      </c>
      <c r="P20" s="314">
        <f>SUM(COUNTIF(D20,{"後付安全装置"})*{1})*K20</f>
        <v>0</v>
      </c>
      <c r="Q20" s="426"/>
      <c r="R20" s="293"/>
      <c r="S20" s="622"/>
      <c r="T20" s="624" t="str">
        <f>IFERROR(ROUNDDOWN(MAX(MIN(S20/2,20000),0),-3)*K20*T3/T3,"0")</f>
        <v>0</v>
      </c>
      <c r="U20" s="626" t="s">
        <v>576</v>
      </c>
      <c r="V20" s="628"/>
    </row>
    <row r="21" spans="1:22" ht="14.25" x14ac:dyDescent="0.15">
      <c r="A21" s="618"/>
      <c r="B21" s="620"/>
      <c r="C21" s="618"/>
      <c r="D21" s="621"/>
      <c r="E21" s="382" t="str">
        <f>IF(D20="","",IFERROR(INDEX({"カメラ","カメラ・ｾｯﾄ","---------"},MATCH(D20,{"後方","側方","側方衝突","ｲﾝﾀｰﾛｯｸ","後付安全装置"},)),""))</f>
        <v/>
      </c>
      <c r="F21" s="303"/>
      <c r="G21" s="304"/>
      <c r="H21" s="630"/>
      <c r="I21" s="310"/>
      <c r="J21" s="313" t="str">
        <f t="shared" si="5"/>
        <v>0</v>
      </c>
      <c r="K21" s="311"/>
      <c r="L21" s="311"/>
      <c r="M21" s="311"/>
      <c r="N21" s="311"/>
      <c r="O21" s="311"/>
      <c r="P21" s="311"/>
      <c r="Q21" s="426"/>
      <c r="R21" s="293"/>
      <c r="S21" s="623"/>
      <c r="T21" s="625"/>
      <c r="U21" s="627"/>
      <c r="V21" s="629"/>
    </row>
    <row r="22" spans="1:22" ht="14.25" x14ac:dyDescent="0.15">
      <c r="A22" s="617">
        <v>8</v>
      </c>
      <c r="B22" s="619"/>
      <c r="C22" s="617"/>
      <c r="D22" s="621"/>
      <c r="E22" s="382" t="str">
        <f>IF(D22="","",IFERROR(INDEX({"モニター・ｾｯﾄ","モニター・ｾｯﾄ","---------"},MATCH(D22,{"後方","側方","側方衝突","ｲﾝﾀｰﾛｯｸ","後付安全装置"},)),""))</f>
        <v/>
      </c>
      <c r="F22" s="303"/>
      <c r="G22" s="304"/>
      <c r="H22" s="630"/>
      <c r="I22" s="313" t="str">
        <f t="shared" ref="I22" si="6">IF(H22 &lt;&gt; "", "1", "0")</f>
        <v>0</v>
      </c>
      <c r="J22" s="313" t="str">
        <f t="shared" si="5"/>
        <v>0</v>
      </c>
      <c r="K22" s="313">
        <f>IFERROR((J22+J23)/(J22+J23),"0")*I22</f>
        <v>0</v>
      </c>
      <c r="L22" s="314">
        <f>SUM(COUNTIF(D22,{"後方"})*{1})*K22</f>
        <v>0</v>
      </c>
      <c r="M22" s="314">
        <f>SUM(COUNTIF(D22,{"側方"})*{1})*K22</f>
        <v>0</v>
      </c>
      <c r="N22" s="314">
        <f>SUM(COUNTIF(D22,{"側方衝突"})*{1})*K22</f>
        <v>0</v>
      </c>
      <c r="O22" s="314">
        <f>SUM(COUNTIF(D22,{"ｲﾝﾀｰﾛｯｸ"})*{1})*K22</f>
        <v>0</v>
      </c>
      <c r="P22" s="314">
        <f>SUM(COUNTIF(D22,{"後付安全装置"})*{1})*K22</f>
        <v>0</v>
      </c>
      <c r="Q22" s="426"/>
      <c r="R22" s="293"/>
      <c r="S22" s="622"/>
      <c r="T22" s="624" t="str">
        <f>IFERROR(ROUNDDOWN(MAX(MIN(S22/2,20000),0),-3)*K22*T3/T3,"0")</f>
        <v>0</v>
      </c>
      <c r="U22" s="626" t="s">
        <v>576</v>
      </c>
      <c r="V22" s="628"/>
    </row>
    <row r="23" spans="1:22" ht="14.25" x14ac:dyDescent="0.15">
      <c r="A23" s="618"/>
      <c r="B23" s="620"/>
      <c r="C23" s="618"/>
      <c r="D23" s="621"/>
      <c r="E23" s="382" t="str">
        <f>IF(D22="","",IFERROR(INDEX({"カメラ","カメラ・ｾｯﾄ","---------"},MATCH(D22,{"後方","側方","側方衝突","ｲﾝﾀｰﾛｯｸ","後付安全装置"},)),""))</f>
        <v/>
      </c>
      <c r="F23" s="303"/>
      <c r="G23" s="304"/>
      <c r="H23" s="630"/>
      <c r="I23" s="310"/>
      <c r="J23" s="313" t="str">
        <f t="shared" si="5"/>
        <v>0</v>
      </c>
      <c r="K23" s="315"/>
      <c r="L23" s="311"/>
      <c r="M23" s="311"/>
      <c r="N23" s="311"/>
      <c r="O23" s="311"/>
      <c r="P23" s="311"/>
      <c r="Q23" s="426"/>
      <c r="R23" s="293"/>
      <c r="S23" s="623"/>
      <c r="T23" s="625"/>
      <c r="U23" s="627"/>
      <c r="V23" s="629"/>
    </row>
    <row r="24" spans="1:22" ht="14.25" x14ac:dyDescent="0.15">
      <c r="A24" s="617">
        <v>9</v>
      </c>
      <c r="B24" s="619"/>
      <c r="C24" s="617"/>
      <c r="D24" s="621"/>
      <c r="E24" s="382" t="str">
        <f>IF(D24="","",IFERROR(INDEX({"モニター・ｾｯﾄ","モニター・ｾｯﾄ","---------"},MATCH(D24,{"後方","側方","側方衝突","ｲﾝﾀｰﾛｯｸ","後付安全装置"},)),""))</f>
        <v/>
      </c>
      <c r="F24" s="303"/>
      <c r="G24" s="304"/>
      <c r="H24" s="630"/>
      <c r="I24" s="313" t="str">
        <f t="shared" ref="I24" si="7">IF(H24 &lt;&gt; "", "1", "0")</f>
        <v>0</v>
      </c>
      <c r="J24" s="313" t="str">
        <f t="shared" si="5"/>
        <v>0</v>
      </c>
      <c r="K24" s="313">
        <f>IFERROR((J24+J25)/(J24+J25),"0")*I24</f>
        <v>0</v>
      </c>
      <c r="L24" s="314">
        <f>SUM(COUNTIF(D24,{"後方"})*{1})*K24</f>
        <v>0</v>
      </c>
      <c r="M24" s="314">
        <f>SUM(COUNTIF(D24,{"側方"})*{1})*K24</f>
        <v>0</v>
      </c>
      <c r="N24" s="314">
        <f>SUM(COUNTIF(D24,{"側方衝突"})*{1})*K24</f>
        <v>0</v>
      </c>
      <c r="O24" s="314">
        <f>SUM(COUNTIF(D24,{"ｲﾝﾀｰﾛｯｸ"})*{1})*K24</f>
        <v>0</v>
      </c>
      <c r="P24" s="314">
        <f>SUM(COUNTIF(D24,{"後付安全装置"})*{1})*K24</f>
        <v>0</v>
      </c>
      <c r="Q24" s="426"/>
      <c r="R24" s="293"/>
      <c r="S24" s="622"/>
      <c r="T24" s="624" t="str">
        <f>IFERROR(ROUNDDOWN(MAX(MIN(S24/2,20000),0),-3)*K24*T3/T3,"0")</f>
        <v>0</v>
      </c>
      <c r="U24" s="626" t="s">
        <v>576</v>
      </c>
      <c r="V24" s="628"/>
    </row>
    <row r="25" spans="1:22" ht="14.25" x14ac:dyDescent="0.15">
      <c r="A25" s="618"/>
      <c r="B25" s="620"/>
      <c r="C25" s="618"/>
      <c r="D25" s="621"/>
      <c r="E25" s="382" t="str">
        <f>IF(D24="","",IFERROR(INDEX({"カメラ","カメラ・ｾｯﾄ","---------"},MATCH(D24,{"後方","側方","側方衝突","ｲﾝﾀｰﾛｯｸ","後付安全装置"},)),""))</f>
        <v/>
      </c>
      <c r="F25" s="303"/>
      <c r="G25" s="304"/>
      <c r="H25" s="630"/>
      <c r="I25" s="310"/>
      <c r="J25" s="313" t="str">
        <f t="shared" si="5"/>
        <v>0</v>
      </c>
      <c r="K25" s="311"/>
      <c r="L25" s="311"/>
      <c r="M25" s="311"/>
      <c r="N25" s="311"/>
      <c r="O25" s="311"/>
      <c r="P25" s="311"/>
      <c r="Q25" s="426"/>
      <c r="R25" s="293"/>
      <c r="S25" s="623"/>
      <c r="T25" s="625"/>
      <c r="U25" s="627"/>
      <c r="V25" s="629"/>
    </row>
    <row r="26" spans="1:22" ht="14.25" x14ac:dyDescent="0.15">
      <c r="A26" s="617">
        <v>10</v>
      </c>
      <c r="B26" s="619"/>
      <c r="C26" s="617"/>
      <c r="D26" s="621"/>
      <c r="E26" s="382" t="str">
        <f>IF(D26="","",IFERROR(INDEX({"モニター・ｾｯﾄ","モニター・ｾｯﾄ","---------"},MATCH(D26,{"後方","側方","側方衝突","ｲﾝﾀｰﾛｯｸ","後付安全装置"},)),""))</f>
        <v/>
      </c>
      <c r="F26" s="303"/>
      <c r="G26" s="304"/>
      <c r="H26" s="630"/>
      <c r="I26" s="313" t="str">
        <f t="shared" ref="I26" si="8">IF(H26 &lt;&gt; "", "1", "0")</f>
        <v>0</v>
      </c>
      <c r="J26" s="313" t="str">
        <f t="shared" si="5"/>
        <v>0</v>
      </c>
      <c r="K26" s="313">
        <f>IFERROR((J26+J27)/(J26+J27),"0")*I26</f>
        <v>0</v>
      </c>
      <c r="L26" s="314">
        <f>SUM(COUNTIF(D26,{"後方"})*{1})*K26</f>
        <v>0</v>
      </c>
      <c r="M26" s="314">
        <f>SUM(COUNTIF(D26,{"側方"})*{1})*K26</f>
        <v>0</v>
      </c>
      <c r="N26" s="314">
        <f>SUM(COUNTIF(D26,{"側方衝突"})*{1})*K26</f>
        <v>0</v>
      </c>
      <c r="O26" s="314">
        <f>SUM(COUNTIF(D26,{"ｲﾝﾀｰﾛｯｸ"})*{1})*K26</f>
        <v>0</v>
      </c>
      <c r="P26" s="314">
        <f>SUM(COUNTIF(D26,{"後付安全装置"})*{1})*K26</f>
        <v>0</v>
      </c>
      <c r="Q26" s="426"/>
      <c r="R26" s="293"/>
      <c r="S26" s="622"/>
      <c r="T26" s="624" t="str">
        <f>IFERROR(ROUNDDOWN(MAX(MIN(S26/2,20000),0),-3)*K26*T3/T3,"0")</f>
        <v>0</v>
      </c>
      <c r="U26" s="626" t="s">
        <v>576</v>
      </c>
      <c r="V26" s="628"/>
    </row>
    <row r="27" spans="1:22" ht="14.25" x14ac:dyDescent="0.15">
      <c r="A27" s="618"/>
      <c r="B27" s="620"/>
      <c r="C27" s="618"/>
      <c r="D27" s="621"/>
      <c r="E27" s="382" t="str">
        <f>IF(D26="","",IFERROR(INDEX({"カメラ","カメラ・ｾｯﾄ","---------"},MATCH(D26,{"後方","側方","側方衝突","ｲﾝﾀｰﾛｯｸ","後付安全装置"},)),""))</f>
        <v/>
      </c>
      <c r="F27" s="303"/>
      <c r="G27" s="305"/>
      <c r="H27" s="630"/>
      <c r="I27" s="310"/>
      <c r="J27" s="313" t="str">
        <f t="shared" si="5"/>
        <v>0</v>
      </c>
      <c r="K27" s="311"/>
      <c r="L27" s="311"/>
      <c r="M27" s="311"/>
      <c r="N27" s="311"/>
      <c r="O27" s="311"/>
      <c r="P27" s="311"/>
      <c r="Q27" s="426"/>
      <c r="R27" s="293"/>
      <c r="S27" s="623"/>
      <c r="T27" s="625"/>
      <c r="U27" s="627"/>
      <c r="V27" s="629"/>
    </row>
    <row r="28" spans="1:22" ht="14.25" x14ac:dyDescent="0.15">
      <c r="A28" s="617">
        <v>11</v>
      </c>
      <c r="B28" s="619"/>
      <c r="C28" s="617"/>
      <c r="D28" s="621"/>
      <c r="E28" s="382" t="str">
        <f>IF(D28="","",IFERROR(INDEX({"モニター・ｾｯﾄ","モニター・ｾｯﾄ","---------"},MATCH(D28,{"後方","側方","側方衝突","ｲﾝﾀｰﾛｯｸ","後付安全装置"},)),""))</f>
        <v/>
      </c>
      <c r="F28" s="303"/>
      <c r="G28" s="304"/>
      <c r="H28" s="630"/>
      <c r="I28" s="313" t="str">
        <f t="shared" ref="I28" si="9">IF(H28 &lt;&gt; "", "1", "0")</f>
        <v>0</v>
      </c>
      <c r="J28" s="313" t="str">
        <f t="shared" si="5"/>
        <v>0</v>
      </c>
      <c r="K28" s="313">
        <f t="shared" ref="K28" si="10">IFERROR((J28+J29)/(J28+J29),"0")*I28</f>
        <v>0</v>
      </c>
      <c r="L28" s="314">
        <f>SUM(COUNTIF(D28,{"後方"})*{1})*K28</f>
        <v>0</v>
      </c>
      <c r="M28" s="314">
        <f>SUM(COUNTIF(D28,{"側方"})*{1})*K28</f>
        <v>0</v>
      </c>
      <c r="N28" s="314">
        <f>SUM(COUNTIF(D28,{"側方衝突"})*{1})*K28</f>
        <v>0</v>
      </c>
      <c r="O28" s="314">
        <f>SUM(COUNTIF(D28,{"ｲﾝﾀｰﾛｯｸ"})*{1})*K28</f>
        <v>0</v>
      </c>
      <c r="P28" s="314">
        <f>SUM(COUNTIF(D28,{"後付安全装置"})*{1})*K28</f>
        <v>0</v>
      </c>
      <c r="Q28" s="426"/>
      <c r="R28" s="293"/>
      <c r="S28" s="622"/>
      <c r="T28" s="624" t="str">
        <f>IFERROR(ROUNDDOWN(MAX(MIN(S28/2,20000),0),-3)*K28*T3/T3,"0")</f>
        <v>0</v>
      </c>
      <c r="U28" s="626" t="s">
        <v>576</v>
      </c>
      <c r="V28" s="626"/>
    </row>
    <row r="29" spans="1:22" ht="14.25" x14ac:dyDescent="0.15">
      <c r="A29" s="618"/>
      <c r="B29" s="620"/>
      <c r="C29" s="618"/>
      <c r="D29" s="621"/>
      <c r="E29" s="382" t="str">
        <f>IF(D28="","",IFERROR(INDEX({"カメラ","カメラ・ｾｯﾄ","---------"},MATCH(D28,{"後方","側方","側方衝突","ｲﾝﾀｰﾛｯｸ","後付安全装置"},)),""))</f>
        <v/>
      </c>
      <c r="F29" s="303"/>
      <c r="G29" s="304"/>
      <c r="H29" s="630"/>
      <c r="I29" s="310"/>
      <c r="J29" s="313" t="str">
        <f t="shared" si="5"/>
        <v>0</v>
      </c>
      <c r="K29" s="311"/>
      <c r="L29" s="311"/>
      <c r="M29" s="311"/>
      <c r="N29" s="311"/>
      <c r="O29" s="311"/>
      <c r="P29" s="311"/>
      <c r="Q29" s="426"/>
      <c r="R29" s="293"/>
      <c r="S29" s="623"/>
      <c r="T29" s="625"/>
      <c r="U29" s="627"/>
      <c r="V29" s="627"/>
    </row>
    <row r="30" spans="1:22" ht="14.25" x14ac:dyDescent="0.15">
      <c r="A30" s="617">
        <v>12</v>
      </c>
      <c r="B30" s="619"/>
      <c r="C30" s="617"/>
      <c r="D30" s="621"/>
      <c r="E30" s="382" t="str">
        <f>IF(D30="","",IFERROR(INDEX({"モニター・ｾｯﾄ","モニター・ｾｯﾄ","---------"},MATCH(D30,{"後方","側方","側方衝突","ｲﾝﾀｰﾛｯｸ","後付安全装置"},)),""))</f>
        <v/>
      </c>
      <c r="F30" s="303"/>
      <c r="G30" s="304"/>
      <c r="H30" s="630"/>
      <c r="I30" s="313" t="str">
        <f t="shared" ref="I30" si="11">IF(H30 &lt;&gt; "", "1", "0")</f>
        <v>0</v>
      </c>
      <c r="J30" s="313" t="str">
        <f t="shared" si="5"/>
        <v>0</v>
      </c>
      <c r="K30" s="313">
        <f>IFERROR((J30+J31)/(J30+J31),"0")*I30</f>
        <v>0</v>
      </c>
      <c r="L30" s="314">
        <f>SUM(COUNTIF(D30,{"後方"})*{1})*K30</f>
        <v>0</v>
      </c>
      <c r="M30" s="314">
        <f>SUM(COUNTIF(D30,{"側方"})*{1})*K30</f>
        <v>0</v>
      </c>
      <c r="N30" s="314">
        <f>SUM(COUNTIF(D30,{"側方衝突"})*{1})*K30</f>
        <v>0</v>
      </c>
      <c r="O30" s="314">
        <f>SUM(COUNTIF(D30,{"ｲﾝﾀｰﾛｯｸ"})*{1})*K30</f>
        <v>0</v>
      </c>
      <c r="P30" s="314">
        <f>SUM(COUNTIF(D30,{"後付安全装置"})*{1})*K30</f>
        <v>0</v>
      </c>
      <c r="Q30" s="426"/>
      <c r="R30" s="293"/>
      <c r="S30" s="622"/>
      <c r="T30" s="624" t="str">
        <f>IFERROR(ROUNDDOWN(MAX(MIN(S30/2,20000),0),-3)*K30*T3/T3,"0")</f>
        <v>0</v>
      </c>
      <c r="U30" s="626" t="s">
        <v>576</v>
      </c>
      <c r="V30" s="628"/>
    </row>
    <row r="31" spans="1:22" ht="14.25" x14ac:dyDescent="0.15">
      <c r="A31" s="618"/>
      <c r="B31" s="620"/>
      <c r="C31" s="618"/>
      <c r="D31" s="621"/>
      <c r="E31" s="382" t="str">
        <f>IF(D30="","",IFERROR(INDEX({"カメラ","カメラ・ｾｯﾄ","---------"},MATCH(D30,{"後方","側方","側方衝突","ｲﾝﾀｰﾛｯｸ","後付安全装置"},)),""))</f>
        <v/>
      </c>
      <c r="F31" s="303"/>
      <c r="G31" s="304"/>
      <c r="H31" s="630"/>
      <c r="I31" s="310"/>
      <c r="J31" s="313" t="str">
        <f t="shared" si="5"/>
        <v>0</v>
      </c>
      <c r="K31" s="311"/>
      <c r="L31" s="311"/>
      <c r="M31" s="311"/>
      <c r="N31" s="311"/>
      <c r="O31" s="311"/>
      <c r="P31" s="311"/>
      <c r="Q31" s="426"/>
      <c r="R31" s="293"/>
      <c r="S31" s="623"/>
      <c r="T31" s="625"/>
      <c r="U31" s="627"/>
      <c r="V31" s="629"/>
    </row>
    <row r="32" spans="1:22" ht="14.25" x14ac:dyDescent="0.15">
      <c r="A32" s="617">
        <v>13</v>
      </c>
      <c r="B32" s="619"/>
      <c r="C32" s="617"/>
      <c r="D32" s="621"/>
      <c r="E32" s="382" t="str">
        <f>IF(D32="","",IFERROR(INDEX({"モニター・ｾｯﾄ","モニター・ｾｯﾄ","---------"},MATCH(D32,{"後方","側方","側方衝突","ｲﾝﾀｰﾛｯｸ","後付安全装置"},)),""))</f>
        <v/>
      </c>
      <c r="F32" s="303"/>
      <c r="G32" s="304"/>
      <c r="H32" s="630"/>
      <c r="I32" s="313" t="str">
        <f t="shared" ref="I32" si="12">IF(H32 &lt;&gt; "", "1", "0")</f>
        <v>0</v>
      </c>
      <c r="J32" s="313" t="str">
        <f t="shared" si="5"/>
        <v>0</v>
      </c>
      <c r="K32" s="313">
        <f>IFERROR((J32+J33)/(J32+J33),"0")*I32</f>
        <v>0</v>
      </c>
      <c r="L32" s="314">
        <f>SUM(COUNTIF(D32,{"後方"})*{1})*K32</f>
        <v>0</v>
      </c>
      <c r="M32" s="314">
        <f>SUM(COUNTIF(D32,{"側方"})*{1})*K32</f>
        <v>0</v>
      </c>
      <c r="N32" s="314">
        <f>SUM(COUNTIF(D32,{"側方衝突"})*{1})*K32</f>
        <v>0</v>
      </c>
      <c r="O32" s="314">
        <f>SUM(COUNTIF(D32,{"ｲﾝﾀｰﾛｯｸ"})*{1})*K32</f>
        <v>0</v>
      </c>
      <c r="P32" s="314">
        <f>SUM(COUNTIF(D32,{"後付安全装置"})*{1})*K32</f>
        <v>0</v>
      </c>
      <c r="Q32" s="426"/>
      <c r="R32" s="293"/>
      <c r="S32" s="622"/>
      <c r="T32" s="624" t="str">
        <f>IFERROR(ROUNDDOWN(MAX(MIN(S32/2,20000),0),-3)*K32*T3/T3,"0")</f>
        <v>0</v>
      </c>
      <c r="U32" s="626" t="s">
        <v>576</v>
      </c>
      <c r="V32" s="628"/>
    </row>
    <row r="33" spans="1:22" ht="14.25" x14ac:dyDescent="0.15">
      <c r="A33" s="618"/>
      <c r="B33" s="620"/>
      <c r="C33" s="618"/>
      <c r="D33" s="621"/>
      <c r="E33" s="382" t="str">
        <f>IF(D32="","",IFERROR(INDEX({"カメラ","カメラ・ｾｯﾄ","---------"},MATCH(D32,{"後方","側方","側方衝突","ｲﾝﾀｰﾛｯｸ","後付安全装置"},)),""))</f>
        <v/>
      </c>
      <c r="F33" s="303"/>
      <c r="G33" s="304"/>
      <c r="H33" s="630"/>
      <c r="I33" s="310"/>
      <c r="J33" s="313" t="str">
        <f t="shared" si="5"/>
        <v>0</v>
      </c>
      <c r="K33" s="315"/>
      <c r="L33" s="311"/>
      <c r="M33" s="311"/>
      <c r="N33" s="311"/>
      <c r="O33" s="311"/>
      <c r="P33" s="311"/>
      <c r="Q33" s="426"/>
      <c r="R33" s="293"/>
      <c r="S33" s="623"/>
      <c r="T33" s="625"/>
      <c r="U33" s="627"/>
      <c r="V33" s="629"/>
    </row>
    <row r="34" spans="1:22" ht="14.25" x14ac:dyDescent="0.15">
      <c r="A34" s="617">
        <v>14</v>
      </c>
      <c r="B34" s="619"/>
      <c r="C34" s="617"/>
      <c r="D34" s="621"/>
      <c r="E34" s="382" t="str">
        <f>IF(D34="","",IFERROR(INDEX({"モニター・ｾｯﾄ","モニター・ｾｯﾄ","---------"},MATCH(D34,{"後方","側方","側方衝突","ｲﾝﾀｰﾛｯｸ","後付安全装置"},)),""))</f>
        <v/>
      </c>
      <c r="F34" s="303"/>
      <c r="G34" s="304"/>
      <c r="H34" s="630"/>
      <c r="I34" s="313" t="str">
        <f t="shared" ref="I34" si="13">IF(H34 &lt;&gt; "", "1", "0")</f>
        <v>0</v>
      </c>
      <c r="J34" s="313" t="str">
        <f t="shared" si="5"/>
        <v>0</v>
      </c>
      <c r="K34" s="313">
        <f>IFERROR((J34+J35)/(J34+J35),"0")*I34</f>
        <v>0</v>
      </c>
      <c r="L34" s="314">
        <f>SUM(COUNTIF(D34,{"後方"})*{1})*K34</f>
        <v>0</v>
      </c>
      <c r="M34" s="314">
        <f>SUM(COUNTIF(D34,{"側方"})*{1})*K34</f>
        <v>0</v>
      </c>
      <c r="N34" s="314">
        <f>SUM(COUNTIF(D34,{"側方衝突"})*{1})*K34</f>
        <v>0</v>
      </c>
      <c r="O34" s="314">
        <f>SUM(COUNTIF(D34,{"ｲﾝﾀｰﾛｯｸ"})*{1})*K34</f>
        <v>0</v>
      </c>
      <c r="P34" s="314">
        <f>SUM(COUNTIF(D34,{"後付安全装置"})*{1})*K34</f>
        <v>0</v>
      </c>
      <c r="Q34" s="426"/>
      <c r="R34" s="293"/>
      <c r="S34" s="622"/>
      <c r="T34" s="624" t="str">
        <f>IFERROR(ROUNDDOWN(MAX(MIN(S34/2,20000),0),-3)*K34*T3/T3,"0")</f>
        <v>0</v>
      </c>
      <c r="U34" s="626" t="s">
        <v>576</v>
      </c>
      <c r="V34" s="628"/>
    </row>
    <row r="35" spans="1:22" ht="14.25" x14ac:dyDescent="0.15">
      <c r="A35" s="618"/>
      <c r="B35" s="620"/>
      <c r="C35" s="618"/>
      <c r="D35" s="621"/>
      <c r="E35" s="382" t="str">
        <f>IF(D34="","",IFERROR(INDEX({"カメラ","カメラ・ｾｯﾄ","---------"},MATCH(D34,{"後方","側方","側方衝突","ｲﾝﾀｰﾛｯｸ","後付安全装置"},)),""))</f>
        <v/>
      </c>
      <c r="F35" s="303"/>
      <c r="G35" s="304"/>
      <c r="H35" s="630"/>
      <c r="I35" s="310"/>
      <c r="J35" s="313" t="str">
        <f t="shared" si="5"/>
        <v>0</v>
      </c>
      <c r="K35" s="311"/>
      <c r="L35" s="311"/>
      <c r="M35" s="311"/>
      <c r="N35" s="311"/>
      <c r="O35" s="311"/>
      <c r="P35" s="311"/>
      <c r="Q35" s="426"/>
      <c r="R35" s="293"/>
      <c r="S35" s="623"/>
      <c r="T35" s="625"/>
      <c r="U35" s="627"/>
      <c r="V35" s="629"/>
    </row>
    <row r="36" spans="1:22" ht="14.25" x14ac:dyDescent="0.15">
      <c r="A36" s="617">
        <v>15</v>
      </c>
      <c r="B36" s="619"/>
      <c r="C36" s="617"/>
      <c r="D36" s="621"/>
      <c r="E36" s="382" t="str">
        <f>IF(D36="","",IFERROR(INDEX({"モニター・ｾｯﾄ","モニター・ｾｯﾄ","---------"},MATCH(D36,{"後方","側方","側方衝突","ｲﾝﾀｰﾛｯｸ","後付安全装置"},)),""))</f>
        <v/>
      </c>
      <c r="F36" s="303"/>
      <c r="G36" s="304"/>
      <c r="H36" s="630"/>
      <c r="I36" s="313" t="str">
        <f t="shared" ref="I36" si="14">IF(H36 &lt;&gt; "", "1", "0")</f>
        <v>0</v>
      </c>
      <c r="J36" s="313" t="str">
        <f t="shared" si="5"/>
        <v>0</v>
      </c>
      <c r="K36" s="313">
        <f>IFERROR((J36+J37)/(J36+J37),"0")*I36</f>
        <v>0</v>
      </c>
      <c r="L36" s="314">
        <f>SUM(COUNTIF(D36,{"後方"})*{1})*K36</f>
        <v>0</v>
      </c>
      <c r="M36" s="314">
        <f>SUM(COUNTIF(D36,{"側方"})*{1})*K36</f>
        <v>0</v>
      </c>
      <c r="N36" s="314">
        <f>SUM(COUNTIF(D36,{"側方衝突"})*{1})*K36</f>
        <v>0</v>
      </c>
      <c r="O36" s="314">
        <f>SUM(COUNTIF(D36,{"ｲﾝﾀｰﾛｯｸ"})*{1})*K36</f>
        <v>0</v>
      </c>
      <c r="P36" s="314">
        <f>SUM(COUNTIF(D36,{"後付安全装置"})*{1})*K36</f>
        <v>0</v>
      </c>
      <c r="Q36" s="426"/>
      <c r="R36" s="293"/>
      <c r="S36" s="622"/>
      <c r="T36" s="624" t="str">
        <f>IFERROR(ROUNDDOWN(MAX(MIN(S36/2,20000),0),-3)*K36*T3/T3,"0")</f>
        <v>0</v>
      </c>
      <c r="U36" s="626" t="s">
        <v>576</v>
      </c>
      <c r="V36" s="628"/>
    </row>
    <row r="37" spans="1:22" ht="14.25" x14ac:dyDescent="0.15">
      <c r="A37" s="618"/>
      <c r="B37" s="620"/>
      <c r="C37" s="618"/>
      <c r="D37" s="621"/>
      <c r="E37" s="382" t="str">
        <f>IF(D36="","",IFERROR(INDEX({"カメラ","カメラ・ｾｯﾄ","---------"},MATCH(D36,{"後方","側方","側方衝突","ｲﾝﾀｰﾛｯｸ","後付安全装置"},)),""))</f>
        <v/>
      </c>
      <c r="F37" s="303"/>
      <c r="G37" s="304"/>
      <c r="H37" s="630"/>
      <c r="I37" s="310"/>
      <c r="J37" s="313" t="str">
        <f t="shared" si="5"/>
        <v>0</v>
      </c>
      <c r="K37" s="311"/>
      <c r="L37" s="311"/>
      <c r="M37" s="311"/>
      <c r="N37" s="311"/>
      <c r="O37" s="311"/>
      <c r="P37" s="311"/>
      <c r="Q37" s="426"/>
      <c r="R37" s="293"/>
      <c r="S37" s="623"/>
      <c r="T37" s="625"/>
      <c r="U37" s="627"/>
      <c r="V37" s="629"/>
    </row>
    <row r="38" spans="1:22" ht="14.25" x14ac:dyDescent="0.15">
      <c r="A38" s="617">
        <v>16</v>
      </c>
      <c r="B38" s="619"/>
      <c r="C38" s="617"/>
      <c r="D38" s="621"/>
      <c r="E38" s="382" t="str">
        <f>IF(D38="","",IFERROR(INDEX({"モニター・ｾｯﾄ","モニター・ｾｯﾄ","---------"},MATCH(D38,{"後方","側方","側方衝突","ｲﾝﾀｰﾛｯｸ","後付安全装置"},)),""))</f>
        <v/>
      </c>
      <c r="F38" s="303"/>
      <c r="G38" s="304"/>
      <c r="H38" s="630"/>
      <c r="I38" s="313" t="str">
        <f t="shared" ref="I38" si="15">IF(H38 &lt;&gt; "", "1", "0")</f>
        <v>0</v>
      </c>
      <c r="J38" s="313" t="str">
        <f t="shared" si="5"/>
        <v>0</v>
      </c>
      <c r="K38" s="313">
        <f t="shared" ref="K38" si="16">IFERROR((J38+J39)/(J38+J39),"0")*I38</f>
        <v>0</v>
      </c>
      <c r="L38" s="314">
        <f>SUM(COUNTIF(D38,{"後方"})*{1})*K38</f>
        <v>0</v>
      </c>
      <c r="M38" s="314">
        <f>SUM(COUNTIF(D38,{"側方"})*{1})*K38</f>
        <v>0</v>
      </c>
      <c r="N38" s="314">
        <f>SUM(COUNTIF(D38,{"側方衝突"})*{1})*K38</f>
        <v>0</v>
      </c>
      <c r="O38" s="314">
        <f>SUM(COUNTIF(D38,{"ｲﾝﾀｰﾛｯｸ"})*{1})*K38</f>
        <v>0</v>
      </c>
      <c r="P38" s="314">
        <f>SUM(COUNTIF(D38,{"後付安全装置"})*{1})*K38</f>
        <v>0</v>
      </c>
      <c r="Q38" s="426"/>
      <c r="R38" s="293"/>
      <c r="S38" s="622"/>
      <c r="T38" s="624" t="str">
        <f>IFERROR(ROUNDDOWN(MAX(MIN(S38/2,20000),0),-3)*K38*T3/T3,"0")</f>
        <v>0</v>
      </c>
      <c r="U38" s="626" t="s">
        <v>576</v>
      </c>
      <c r="V38" s="628"/>
    </row>
    <row r="39" spans="1:22" ht="14.25" x14ac:dyDescent="0.15">
      <c r="A39" s="618"/>
      <c r="B39" s="620"/>
      <c r="C39" s="618"/>
      <c r="D39" s="621"/>
      <c r="E39" s="382" t="str">
        <f>IF(D38="","",IFERROR(INDEX({"カメラ","カメラ・ｾｯﾄ","---------"},MATCH(D38,{"後方","側方","側方衝突","ｲﾝﾀｰﾛｯｸ","後付安全装置"},)),""))</f>
        <v/>
      </c>
      <c r="F39" s="303"/>
      <c r="G39" s="304"/>
      <c r="H39" s="630"/>
      <c r="I39" s="310"/>
      <c r="J39" s="313" t="str">
        <f t="shared" si="5"/>
        <v>0</v>
      </c>
      <c r="K39" s="311"/>
      <c r="L39" s="311"/>
      <c r="M39" s="311"/>
      <c r="N39" s="311"/>
      <c r="O39" s="311"/>
      <c r="P39" s="311"/>
      <c r="Q39" s="426"/>
      <c r="R39" s="293"/>
      <c r="S39" s="623"/>
      <c r="T39" s="625"/>
      <c r="U39" s="627"/>
      <c r="V39" s="629"/>
    </row>
    <row r="40" spans="1:22" ht="14.25" x14ac:dyDescent="0.15">
      <c r="A40" s="617">
        <v>17</v>
      </c>
      <c r="B40" s="619"/>
      <c r="C40" s="617"/>
      <c r="D40" s="621"/>
      <c r="E40" s="382" t="str">
        <f>IF(D40="","",IFERROR(INDEX({"モニター・ｾｯﾄ","モニター・ｾｯﾄ","---------"},MATCH(D40,{"後方","側方","側方衝突","ｲﾝﾀｰﾛｯｸ","後付安全装置"},)),""))</f>
        <v/>
      </c>
      <c r="F40" s="303"/>
      <c r="G40" s="304"/>
      <c r="H40" s="630"/>
      <c r="I40" s="313" t="str">
        <f t="shared" ref="I40" si="17">IF(H40 &lt;&gt; "", "1", "0")</f>
        <v>0</v>
      </c>
      <c r="J40" s="313" t="str">
        <f t="shared" si="5"/>
        <v>0</v>
      </c>
      <c r="K40" s="313">
        <f>IFERROR((J40+J41)/(J40+J41),"0")*I40</f>
        <v>0</v>
      </c>
      <c r="L40" s="314">
        <f>SUM(COUNTIF(D40,{"後方"})*{1})*K40</f>
        <v>0</v>
      </c>
      <c r="M40" s="314">
        <f>SUM(COUNTIF(D40,{"側方"})*{1})*K40</f>
        <v>0</v>
      </c>
      <c r="N40" s="314">
        <f>SUM(COUNTIF(D40,{"側方衝突"})*{1})*K40</f>
        <v>0</v>
      </c>
      <c r="O40" s="314">
        <f>SUM(COUNTIF(D40,{"ｲﾝﾀｰﾛｯｸ"})*{1})*K40</f>
        <v>0</v>
      </c>
      <c r="P40" s="314">
        <f>SUM(COUNTIF(D40,{"後付安全装置"})*{1})*K40</f>
        <v>0</v>
      </c>
      <c r="Q40" s="426"/>
      <c r="R40" s="293"/>
      <c r="S40" s="622"/>
      <c r="T40" s="624" t="str">
        <f>IFERROR(ROUNDDOWN(MAX(MIN(S40/2,20000),0),-3)*K40*T3/T3,"0")</f>
        <v>0</v>
      </c>
      <c r="U40" s="626" t="s">
        <v>576</v>
      </c>
      <c r="V40" s="628"/>
    </row>
    <row r="41" spans="1:22" ht="14.25" x14ac:dyDescent="0.15">
      <c r="A41" s="618"/>
      <c r="B41" s="620"/>
      <c r="C41" s="618"/>
      <c r="D41" s="621"/>
      <c r="E41" s="382" t="str">
        <f>IF(D40="","",IFERROR(INDEX({"カメラ","カメラ・ｾｯﾄ","---------"},MATCH(D40,{"後方","側方","側方衝突","ｲﾝﾀｰﾛｯｸ","後付安全装置"},)),""))</f>
        <v/>
      </c>
      <c r="F41" s="303"/>
      <c r="G41" s="304"/>
      <c r="H41" s="630"/>
      <c r="I41" s="310"/>
      <c r="J41" s="313" t="str">
        <f t="shared" si="5"/>
        <v>0</v>
      </c>
      <c r="K41" s="311"/>
      <c r="L41" s="311"/>
      <c r="M41" s="311"/>
      <c r="N41" s="311"/>
      <c r="O41" s="311"/>
      <c r="P41" s="311"/>
      <c r="Q41" s="426"/>
      <c r="R41" s="293"/>
      <c r="S41" s="623"/>
      <c r="T41" s="625"/>
      <c r="U41" s="627"/>
      <c r="V41" s="629"/>
    </row>
    <row r="42" spans="1:22" ht="14.25" x14ac:dyDescent="0.15">
      <c r="A42" s="617">
        <v>18</v>
      </c>
      <c r="B42" s="619"/>
      <c r="C42" s="617"/>
      <c r="D42" s="621"/>
      <c r="E42" s="382" t="str">
        <f>IF(D42="","",IFERROR(INDEX({"モニター・ｾｯﾄ","モニター・ｾｯﾄ","---------"},MATCH(D42,{"後方","側方","側方衝突","ｲﾝﾀｰﾛｯｸ","後付安全装置"},)),""))</f>
        <v/>
      </c>
      <c r="F42" s="303"/>
      <c r="G42" s="304"/>
      <c r="H42" s="630"/>
      <c r="I42" s="313" t="str">
        <f t="shared" ref="I42" si="18">IF(H42 &lt;&gt; "", "1", "0")</f>
        <v>0</v>
      </c>
      <c r="J42" s="313" t="str">
        <f t="shared" si="5"/>
        <v>0</v>
      </c>
      <c r="K42" s="313">
        <f>IFERROR((J42+J43)/(J42+J43),"0")*I42</f>
        <v>0</v>
      </c>
      <c r="L42" s="314">
        <f>SUM(COUNTIF(D42,{"後方"})*{1})*K42</f>
        <v>0</v>
      </c>
      <c r="M42" s="314">
        <f>SUM(COUNTIF(D42,{"側方"})*{1})*K42</f>
        <v>0</v>
      </c>
      <c r="N42" s="314">
        <f>SUM(COUNTIF(D42,{"側方衝突"})*{1})*K42</f>
        <v>0</v>
      </c>
      <c r="O42" s="314">
        <f>SUM(COUNTIF(D42,{"ｲﾝﾀｰﾛｯｸ"})*{1})*K42</f>
        <v>0</v>
      </c>
      <c r="P42" s="314">
        <f>SUM(COUNTIF(D42,{"後付安全装置"})*{1})*K42</f>
        <v>0</v>
      </c>
      <c r="Q42" s="426"/>
      <c r="R42" s="293"/>
      <c r="S42" s="622"/>
      <c r="T42" s="624" t="str">
        <f>IFERROR(ROUNDDOWN(MAX(MIN(S42/2,20000),0),-3)*K42*T3/T3,"0")</f>
        <v>0</v>
      </c>
      <c r="U42" s="626" t="s">
        <v>576</v>
      </c>
      <c r="V42" s="628"/>
    </row>
    <row r="43" spans="1:22" ht="14.25" x14ac:dyDescent="0.15">
      <c r="A43" s="618"/>
      <c r="B43" s="620"/>
      <c r="C43" s="618"/>
      <c r="D43" s="621"/>
      <c r="E43" s="382" t="str">
        <f>IF(D42="","",IFERROR(INDEX({"カメラ","カメラ・ｾｯﾄ","---------"},MATCH(D42,{"後方","側方","側方衝突","ｲﾝﾀｰﾛｯｸ","後付安全装置"},)),""))</f>
        <v/>
      </c>
      <c r="F43" s="303"/>
      <c r="G43" s="304"/>
      <c r="H43" s="630"/>
      <c r="I43" s="310"/>
      <c r="J43" s="313" t="str">
        <f t="shared" si="5"/>
        <v>0</v>
      </c>
      <c r="K43" s="315"/>
      <c r="L43" s="311"/>
      <c r="M43" s="311"/>
      <c r="N43" s="311"/>
      <c r="O43" s="311"/>
      <c r="P43" s="311"/>
      <c r="Q43" s="426"/>
      <c r="R43" s="293"/>
      <c r="S43" s="623"/>
      <c r="T43" s="625"/>
      <c r="U43" s="627"/>
      <c r="V43" s="629"/>
    </row>
    <row r="44" spans="1:22" ht="14.25" x14ac:dyDescent="0.15">
      <c r="A44" s="617">
        <v>19</v>
      </c>
      <c r="B44" s="619"/>
      <c r="C44" s="617"/>
      <c r="D44" s="621"/>
      <c r="E44" s="382" t="str">
        <f>IF(D44="","",IFERROR(INDEX({"モニター・ｾｯﾄ","モニター・ｾｯﾄ","---------"},MATCH(D44,{"後方","側方","側方衝突","ｲﾝﾀｰﾛｯｸ","後付安全装置"},)),""))</f>
        <v/>
      </c>
      <c r="F44" s="303"/>
      <c r="G44" s="304"/>
      <c r="H44" s="630"/>
      <c r="I44" s="313" t="str">
        <f t="shared" ref="I44" si="19">IF(H44 &lt;&gt; "", "1", "0")</f>
        <v>0</v>
      </c>
      <c r="J44" s="313" t="str">
        <f t="shared" si="5"/>
        <v>0</v>
      </c>
      <c r="K44" s="313">
        <f>IFERROR((J44+J45)/(J44+J45),"0")*I44</f>
        <v>0</v>
      </c>
      <c r="L44" s="314">
        <f>SUM(COUNTIF(D44,{"後方"})*{1})*K44</f>
        <v>0</v>
      </c>
      <c r="M44" s="314">
        <f>SUM(COUNTIF(D44,{"側方"})*{1})*K44</f>
        <v>0</v>
      </c>
      <c r="N44" s="314">
        <f>SUM(COUNTIF(D44,{"側方衝突"})*{1})*K44</f>
        <v>0</v>
      </c>
      <c r="O44" s="314">
        <f>SUM(COUNTIF(D44,{"ｲﾝﾀｰﾛｯｸ"})*{1})*K44</f>
        <v>0</v>
      </c>
      <c r="P44" s="314">
        <f>SUM(COUNTIF(D44,{"後付安全装置"})*{1})*K44</f>
        <v>0</v>
      </c>
      <c r="Q44" s="426"/>
      <c r="R44" s="293"/>
      <c r="S44" s="622"/>
      <c r="T44" s="624" t="str">
        <f>IFERROR(ROUNDDOWN(MAX(MIN(S44/2,20000),0),-3)*K44*T3/T3,"0")</f>
        <v>0</v>
      </c>
      <c r="U44" s="626" t="s">
        <v>576</v>
      </c>
      <c r="V44" s="628"/>
    </row>
    <row r="45" spans="1:22" ht="14.25" x14ac:dyDescent="0.15">
      <c r="A45" s="618"/>
      <c r="B45" s="620"/>
      <c r="C45" s="618"/>
      <c r="D45" s="621"/>
      <c r="E45" s="382" t="str">
        <f>IF(D44="","",IFERROR(INDEX({"カメラ","カメラ・ｾｯﾄ","---------"},MATCH(D44,{"後方","側方","側方衝突","ｲﾝﾀｰﾛｯｸ","後付安全装置"},)),""))</f>
        <v/>
      </c>
      <c r="F45" s="303"/>
      <c r="G45" s="304"/>
      <c r="H45" s="630"/>
      <c r="I45" s="310"/>
      <c r="J45" s="313" t="str">
        <f t="shared" si="5"/>
        <v>0</v>
      </c>
      <c r="K45" s="311"/>
      <c r="L45" s="311"/>
      <c r="M45" s="311"/>
      <c r="N45" s="311"/>
      <c r="O45" s="311"/>
      <c r="P45" s="311"/>
      <c r="Q45" s="426"/>
      <c r="R45" s="293"/>
      <c r="S45" s="623"/>
      <c r="T45" s="625"/>
      <c r="U45" s="627"/>
      <c r="V45" s="629"/>
    </row>
    <row r="46" spans="1:22" ht="14.25" x14ac:dyDescent="0.15">
      <c r="A46" s="617">
        <v>20</v>
      </c>
      <c r="B46" s="619"/>
      <c r="C46" s="617"/>
      <c r="D46" s="621"/>
      <c r="E46" s="382" t="str">
        <f>IF(D46="","",IFERROR(INDEX({"モニター・ｾｯﾄ","モニター・ｾｯﾄ","---------"},MATCH(D46,{"後方","側方","側方衝突","ｲﾝﾀｰﾛｯｸ","後付安全装置"},)),""))</f>
        <v/>
      </c>
      <c r="F46" s="303"/>
      <c r="G46" s="304"/>
      <c r="H46" s="630"/>
      <c r="I46" s="313" t="str">
        <f t="shared" ref="I46" si="20">IF(H46 &lt;&gt; "", "1", "0")</f>
        <v>0</v>
      </c>
      <c r="J46" s="313" t="str">
        <f t="shared" si="5"/>
        <v>0</v>
      </c>
      <c r="K46" s="313">
        <f>IFERROR((J46+J47)/(J46+J47),"0")*I46</f>
        <v>0</v>
      </c>
      <c r="L46" s="314">
        <f>SUM(COUNTIF(D46,{"後方"})*{1})*K46</f>
        <v>0</v>
      </c>
      <c r="M46" s="314">
        <f>SUM(COUNTIF(D46,{"側方"})*{1})*K46</f>
        <v>0</v>
      </c>
      <c r="N46" s="314">
        <f>SUM(COUNTIF(D46,{"側方衝突"})*{1})*K46</f>
        <v>0</v>
      </c>
      <c r="O46" s="314">
        <f>SUM(COUNTIF(D46,{"ｲﾝﾀｰﾛｯｸ"})*{1})*K46</f>
        <v>0</v>
      </c>
      <c r="P46" s="314">
        <f>SUM(COUNTIF(D46,{"後付安全装置"})*{1})*K46</f>
        <v>0</v>
      </c>
      <c r="Q46" s="426"/>
      <c r="R46" s="293"/>
      <c r="S46" s="622"/>
      <c r="T46" s="624" t="str">
        <f>IFERROR(ROUNDDOWN(MAX(MIN(S46/2,20000),0),-3)*K46*T3/T3,"0")</f>
        <v>0</v>
      </c>
      <c r="U46" s="626" t="s">
        <v>576</v>
      </c>
      <c r="V46" s="628"/>
    </row>
    <row r="47" spans="1:22" ht="14.25" x14ac:dyDescent="0.15">
      <c r="A47" s="618"/>
      <c r="B47" s="620"/>
      <c r="C47" s="618"/>
      <c r="D47" s="621"/>
      <c r="E47" s="382" t="str">
        <f>IF(D46="","",IFERROR(INDEX({"カメラ","カメラ・ｾｯﾄ","---------"},MATCH(D46,{"後方","側方","側方衝突","ｲﾝﾀｰﾛｯｸ","後付安全装置"},)),""))</f>
        <v/>
      </c>
      <c r="F47" s="303"/>
      <c r="G47" s="305"/>
      <c r="H47" s="630"/>
      <c r="I47" s="310"/>
      <c r="J47" s="313" t="str">
        <f t="shared" si="5"/>
        <v>0</v>
      </c>
      <c r="K47" s="311"/>
      <c r="L47" s="311"/>
      <c r="M47" s="311"/>
      <c r="N47" s="311"/>
      <c r="O47" s="311"/>
      <c r="P47" s="311"/>
      <c r="Q47" s="426"/>
      <c r="R47" s="293"/>
      <c r="S47" s="623"/>
      <c r="T47" s="625"/>
      <c r="U47" s="627"/>
      <c r="V47" s="629"/>
    </row>
    <row r="48" spans="1:22" ht="14.25" x14ac:dyDescent="0.15">
      <c r="A48" s="617">
        <v>21</v>
      </c>
      <c r="B48" s="619"/>
      <c r="C48" s="617"/>
      <c r="D48" s="621"/>
      <c r="E48" s="382" t="str">
        <f>IF(D48="","",IFERROR(INDEX({"モニター・ｾｯﾄ","モニター・ｾｯﾄ","---------"},MATCH(D48,{"後方","側方","側方衝突","ｲﾝﾀｰﾛｯｸ","後付安全装置"},)),""))</f>
        <v/>
      </c>
      <c r="F48" s="303"/>
      <c r="G48" s="304"/>
      <c r="H48" s="630"/>
      <c r="I48" s="313" t="str">
        <f t="shared" ref="I48" si="21">IF(H48 &lt;&gt; "", "1", "0")</f>
        <v>0</v>
      </c>
      <c r="J48" s="313" t="str">
        <f t="shared" si="5"/>
        <v>0</v>
      </c>
      <c r="K48" s="313">
        <f t="shared" ref="K48" si="22">IFERROR((J48+J49)/(J48+J49),"0")*I48</f>
        <v>0</v>
      </c>
      <c r="L48" s="314">
        <f>SUM(COUNTIF(D48,{"後方"})*{1})*K48</f>
        <v>0</v>
      </c>
      <c r="M48" s="314">
        <f>SUM(COUNTIF(D48,{"側方"})*{1})*K48</f>
        <v>0</v>
      </c>
      <c r="N48" s="314">
        <f>SUM(COUNTIF(D48,{"側方衝突"})*{1})*K48</f>
        <v>0</v>
      </c>
      <c r="O48" s="314">
        <f>SUM(COUNTIF(D48,{"ｲﾝﾀｰﾛｯｸ"})*{1})*K48</f>
        <v>0</v>
      </c>
      <c r="P48" s="314">
        <f>SUM(COUNTIF(D48,{"後付安全装置"})*{1})*K48</f>
        <v>0</v>
      </c>
      <c r="Q48" s="426"/>
      <c r="R48" s="293"/>
      <c r="S48" s="622"/>
      <c r="T48" s="624" t="str">
        <f>IFERROR(ROUNDDOWN(MAX(MIN(S48/2,20000),0),-3)*K48*T3/T3,"0")</f>
        <v>0</v>
      </c>
      <c r="U48" s="626" t="s">
        <v>576</v>
      </c>
      <c r="V48" s="626"/>
    </row>
    <row r="49" spans="1:22" ht="14.25" x14ac:dyDescent="0.15">
      <c r="A49" s="618"/>
      <c r="B49" s="620"/>
      <c r="C49" s="618"/>
      <c r="D49" s="621"/>
      <c r="E49" s="382" t="str">
        <f>IF(D48="","",IFERROR(INDEX({"カメラ","カメラ・ｾｯﾄ","---------"},MATCH(D48,{"後方","側方","側方衝突","ｲﾝﾀｰﾛｯｸ","後付安全装置"},)),""))</f>
        <v/>
      </c>
      <c r="F49" s="303"/>
      <c r="G49" s="304"/>
      <c r="H49" s="630"/>
      <c r="I49" s="310"/>
      <c r="J49" s="313" t="str">
        <f t="shared" si="5"/>
        <v>0</v>
      </c>
      <c r="K49" s="311"/>
      <c r="L49" s="311"/>
      <c r="M49" s="311"/>
      <c r="N49" s="311"/>
      <c r="O49" s="311"/>
      <c r="P49" s="311"/>
      <c r="Q49" s="426"/>
      <c r="R49" s="293"/>
      <c r="S49" s="623"/>
      <c r="T49" s="625"/>
      <c r="U49" s="627"/>
      <c r="V49" s="627"/>
    </row>
    <row r="50" spans="1:22" ht="14.25" x14ac:dyDescent="0.15">
      <c r="A50" s="617">
        <v>22</v>
      </c>
      <c r="B50" s="619"/>
      <c r="C50" s="617"/>
      <c r="D50" s="621"/>
      <c r="E50" s="382" t="str">
        <f>IF(D50="","",IFERROR(INDEX({"モニター・ｾｯﾄ","モニター・ｾｯﾄ","---------"},MATCH(D50,{"後方","側方","側方衝突","ｲﾝﾀｰﾛｯｸ","後付安全装置"},)),""))</f>
        <v/>
      </c>
      <c r="F50" s="303"/>
      <c r="G50" s="304"/>
      <c r="H50" s="630"/>
      <c r="I50" s="313" t="str">
        <f t="shared" ref="I50" si="23">IF(H50 &lt;&gt; "", "1", "0")</f>
        <v>0</v>
      </c>
      <c r="J50" s="313" t="str">
        <f t="shared" si="5"/>
        <v>0</v>
      </c>
      <c r="K50" s="313">
        <f>IFERROR((J50+J51)/(J50+J51),"0")*I50</f>
        <v>0</v>
      </c>
      <c r="L50" s="314">
        <f>SUM(COUNTIF(D50,{"後方"})*{1})*K50</f>
        <v>0</v>
      </c>
      <c r="M50" s="314">
        <f>SUM(COUNTIF(D50,{"側方"})*{1})*K50</f>
        <v>0</v>
      </c>
      <c r="N50" s="314">
        <f>SUM(COUNTIF(D50,{"側方衝突"})*{1})*K50</f>
        <v>0</v>
      </c>
      <c r="O50" s="314">
        <f>SUM(COUNTIF(D50,{"ｲﾝﾀｰﾛｯｸ"})*{1})*K50</f>
        <v>0</v>
      </c>
      <c r="P50" s="314">
        <f>SUM(COUNTIF(D50,{"後付安全装置"})*{1})*K50</f>
        <v>0</v>
      </c>
      <c r="Q50" s="426"/>
      <c r="R50" s="293"/>
      <c r="S50" s="622"/>
      <c r="T50" s="624" t="str">
        <f>IFERROR(ROUNDDOWN(MAX(MIN(S50/2,20000),0),-3)*K50*T3/T3,"0")</f>
        <v>0</v>
      </c>
      <c r="U50" s="626" t="s">
        <v>576</v>
      </c>
      <c r="V50" s="628"/>
    </row>
    <row r="51" spans="1:22" ht="14.25" x14ac:dyDescent="0.15">
      <c r="A51" s="618"/>
      <c r="B51" s="620"/>
      <c r="C51" s="618"/>
      <c r="D51" s="621"/>
      <c r="E51" s="382" t="str">
        <f>IF(D50="","",IFERROR(INDEX({"カメラ","カメラ・ｾｯﾄ","---------"},MATCH(D50,{"後方","側方","側方衝突","ｲﾝﾀｰﾛｯｸ","後付安全装置"},)),""))</f>
        <v/>
      </c>
      <c r="F51" s="303"/>
      <c r="G51" s="304"/>
      <c r="H51" s="630"/>
      <c r="I51" s="310"/>
      <c r="J51" s="313" t="str">
        <f t="shared" si="5"/>
        <v>0</v>
      </c>
      <c r="K51" s="311"/>
      <c r="L51" s="311"/>
      <c r="M51" s="311"/>
      <c r="N51" s="311"/>
      <c r="O51" s="311"/>
      <c r="P51" s="311"/>
      <c r="Q51" s="426"/>
      <c r="R51" s="293"/>
      <c r="S51" s="623"/>
      <c r="T51" s="625"/>
      <c r="U51" s="627"/>
      <c r="V51" s="629"/>
    </row>
    <row r="52" spans="1:22" ht="14.25" x14ac:dyDescent="0.15">
      <c r="A52" s="617">
        <v>23</v>
      </c>
      <c r="B52" s="619"/>
      <c r="C52" s="617"/>
      <c r="D52" s="621"/>
      <c r="E52" s="382" t="str">
        <f>IF(D52="","",IFERROR(INDEX({"モニター・ｾｯﾄ","モニター・ｾｯﾄ","---------"},MATCH(D52,{"後方","側方","側方衝突","ｲﾝﾀｰﾛｯｸ","後付安全装置"},)),""))</f>
        <v/>
      </c>
      <c r="F52" s="303"/>
      <c r="G52" s="304"/>
      <c r="H52" s="630"/>
      <c r="I52" s="313" t="str">
        <f t="shared" ref="I52" si="24">IF(H52 &lt;&gt; "", "1", "0")</f>
        <v>0</v>
      </c>
      <c r="J52" s="313" t="str">
        <f t="shared" si="5"/>
        <v>0</v>
      </c>
      <c r="K52" s="313">
        <f>IFERROR((J52+J53)/(J52+J53),"0")*I52</f>
        <v>0</v>
      </c>
      <c r="L52" s="314">
        <f>SUM(COUNTIF(D52,{"後方"})*{1})*K52</f>
        <v>0</v>
      </c>
      <c r="M52" s="314">
        <f>SUM(COUNTIF(D52,{"側方"})*{1})*K52</f>
        <v>0</v>
      </c>
      <c r="N52" s="314">
        <f>SUM(COUNTIF(D52,{"側方衝突"})*{1})*K52</f>
        <v>0</v>
      </c>
      <c r="O52" s="314">
        <f>SUM(COUNTIF(D52,{"ｲﾝﾀｰﾛｯｸ"})*{1})*K52</f>
        <v>0</v>
      </c>
      <c r="P52" s="314">
        <f>SUM(COUNTIF(D52,{"後付安全装置"})*{1})*K52</f>
        <v>0</v>
      </c>
      <c r="Q52" s="426"/>
      <c r="R52" s="293"/>
      <c r="S52" s="622"/>
      <c r="T52" s="624" t="str">
        <f>IFERROR(ROUNDDOWN(MAX(MIN(S52/2,20000),0),-3)*K52*T3/T3,"0")</f>
        <v>0</v>
      </c>
      <c r="U52" s="626" t="s">
        <v>576</v>
      </c>
      <c r="V52" s="628"/>
    </row>
    <row r="53" spans="1:22" ht="14.25" x14ac:dyDescent="0.15">
      <c r="A53" s="618"/>
      <c r="B53" s="620"/>
      <c r="C53" s="618"/>
      <c r="D53" s="621"/>
      <c r="E53" s="382" t="str">
        <f>IF(D52="","",IFERROR(INDEX({"カメラ","カメラ・ｾｯﾄ","---------"},MATCH(D52,{"後方","側方","側方衝突","ｲﾝﾀｰﾛｯｸ","後付安全装置"},)),""))</f>
        <v/>
      </c>
      <c r="F53" s="303"/>
      <c r="G53" s="304"/>
      <c r="H53" s="630"/>
      <c r="I53" s="310"/>
      <c r="J53" s="313" t="str">
        <f t="shared" si="5"/>
        <v>0</v>
      </c>
      <c r="K53" s="315"/>
      <c r="L53" s="311"/>
      <c r="M53" s="311"/>
      <c r="N53" s="311"/>
      <c r="O53" s="311"/>
      <c r="P53" s="311"/>
      <c r="Q53" s="426"/>
      <c r="R53" s="293"/>
      <c r="S53" s="623"/>
      <c r="T53" s="625"/>
      <c r="U53" s="627"/>
      <c r="V53" s="629"/>
    </row>
    <row r="54" spans="1:22" ht="14.25" x14ac:dyDescent="0.15">
      <c r="A54" s="617">
        <v>24</v>
      </c>
      <c r="B54" s="619"/>
      <c r="C54" s="617"/>
      <c r="D54" s="621"/>
      <c r="E54" s="382" t="str">
        <f>IF(D54="","",IFERROR(INDEX({"モニター・ｾｯﾄ","モニター・ｾｯﾄ","---------"},MATCH(D54,{"後方","側方","側方衝突","ｲﾝﾀｰﾛｯｸ","後付安全装置"},)),""))</f>
        <v/>
      </c>
      <c r="F54" s="303"/>
      <c r="G54" s="304"/>
      <c r="H54" s="630"/>
      <c r="I54" s="313" t="str">
        <f t="shared" ref="I54" si="25">IF(H54 &lt;&gt; "", "1", "0")</f>
        <v>0</v>
      </c>
      <c r="J54" s="313" t="str">
        <f t="shared" si="5"/>
        <v>0</v>
      </c>
      <c r="K54" s="313">
        <f>IFERROR((J54+J55)/(J54+J55),"0")*I54</f>
        <v>0</v>
      </c>
      <c r="L54" s="314">
        <f>SUM(COUNTIF(D54,{"後方"})*{1})*K54</f>
        <v>0</v>
      </c>
      <c r="M54" s="314">
        <f>SUM(COUNTIF(D54,{"側方"})*{1})*K54</f>
        <v>0</v>
      </c>
      <c r="N54" s="314">
        <f>SUM(COUNTIF(D54,{"側方衝突"})*{1})*K54</f>
        <v>0</v>
      </c>
      <c r="O54" s="314">
        <f>SUM(COUNTIF(D54,{"ｲﾝﾀｰﾛｯｸ"})*{1})*K54</f>
        <v>0</v>
      </c>
      <c r="P54" s="314">
        <f>SUM(COUNTIF(D54,{"後付安全装置"})*{1})*K54</f>
        <v>0</v>
      </c>
      <c r="Q54" s="426"/>
      <c r="R54" s="293"/>
      <c r="S54" s="622"/>
      <c r="T54" s="624" t="str">
        <f>IFERROR(ROUNDDOWN(MAX(MIN(S54/2,20000),0),-3)*K54*T3/T3,"0")</f>
        <v>0</v>
      </c>
      <c r="U54" s="626" t="s">
        <v>576</v>
      </c>
      <c r="V54" s="628"/>
    </row>
    <row r="55" spans="1:22" ht="14.25" x14ac:dyDescent="0.15">
      <c r="A55" s="618"/>
      <c r="B55" s="620"/>
      <c r="C55" s="618"/>
      <c r="D55" s="621"/>
      <c r="E55" s="382" t="str">
        <f>IF(D54="","",IFERROR(INDEX({"カメラ","カメラ・ｾｯﾄ","---------"},MATCH(D54,{"後方","側方","側方衝突","ｲﾝﾀｰﾛｯｸ","後付安全装置"},)),""))</f>
        <v/>
      </c>
      <c r="F55" s="303"/>
      <c r="G55" s="304"/>
      <c r="H55" s="630"/>
      <c r="I55" s="310"/>
      <c r="J55" s="313" t="str">
        <f t="shared" si="5"/>
        <v>0</v>
      </c>
      <c r="K55" s="311"/>
      <c r="L55" s="311"/>
      <c r="M55" s="311"/>
      <c r="N55" s="311"/>
      <c r="O55" s="311"/>
      <c r="P55" s="311"/>
      <c r="Q55" s="426"/>
      <c r="R55" s="293"/>
      <c r="S55" s="623"/>
      <c r="T55" s="625"/>
      <c r="U55" s="627"/>
      <c r="V55" s="629"/>
    </row>
    <row r="56" spans="1:22" ht="14.25" x14ac:dyDescent="0.15">
      <c r="A56" s="617">
        <v>25</v>
      </c>
      <c r="B56" s="619"/>
      <c r="C56" s="617"/>
      <c r="D56" s="621"/>
      <c r="E56" s="382" t="str">
        <f>IF(D56="","",IFERROR(INDEX({"モニター・ｾｯﾄ","モニター・ｾｯﾄ","---------"},MATCH(D56,{"後方","側方","側方衝突","ｲﾝﾀｰﾛｯｸ","後付安全装置"},)),""))</f>
        <v/>
      </c>
      <c r="F56" s="303"/>
      <c r="G56" s="304"/>
      <c r="H56" s="630"/>
      <c r="I56" s="313" t="str">
        <f t="shared" ref="I56" si="26">IF(H56 &lt;&gt; "", "1", "0")</f>
        <v>0</v>
      </c>
      <c r="J56" s="313" t="str">
        <f t="shared" si="5"/>
        <v>0</v>
      </c>
      <c r="K56" s="313">
        <f>IFERROR((J56+J57)/(J56+J57),"0")*I56</f>
        <v>0</v>
      </c>
      <c r="L56" s="314">
        <f>SUM(COUNTIF(D56,{"後方"})*{1})*K56</f>
        <v>0</v>
      </c>
      <c r="M56" s="314">
        <f>SUM(COUNTIF(D56,{"側方"})*{1})*K56</f>
        <v>0</v>
      </c>
      <c r="N56" s="314">
        <f>SUM(COUNTIF(D56,{"側方衝突"})*{1})*K56</f>
        <v>0</v>
      </c>
      <c r="O56" s="314">
        <f>SUM(COUNTIF(D56,{"ｲﾝﾀｰﾛｯｸ"})*{1})*K56</f>
        <v>0</v>
      </c>
      <c r="P56" s="314">
        <f>SUM(COUNTIF(D56,{"後付安全装置"})*{1})*K56</f>
        <v>0</v>
      </c>
      <c r="Q56" s="426"/>
      <c r="R56" s="293"/>
      <c r="S56" s="622"/>
      <c r="T56" s="624" t="str">
        <f>IFERROR(ROUNDDOWN(MAX(MIN(S56/2,20000),0),-3)*K56*T3/T3,"0")</f>
        <v>0</v>
      </c>
      <c r="U56" s="626" t="s">
        <v>576</v>
      </c>
      <c r="V56" s="628"/>
    </row>
    <row r="57" spans="1:22" ht="14.25" x14ac:dyDescent="0.15">
      <c r="A57" s="618"/>
      <c r="B57" s="620"/>
      <c r="C57" s="618"/>
      <c r="D57" s="621"/>
      <c r="E57" s="382" t="str">
        <f>IF(D56="","",IFERROR(INDEX({"カメラ","カメラ・ｾｯﾄ","---------"},MATCH(D56,{"後方","側方","側方衝突","ｲﾝﾀｰﾛｯｸ","後付安全装置"},)),""))</f>
        <v/>
      </c>
      <c r="F57" s="303"/>
      <c r="G57" s="304"/>
      <c r="H57" s="630"/>
      <c r="I57" s="310"/>
      <c r="J57" s="313" t="str">
        <f t="shared" si="5"/>
        <v>0</v>
      </c>
      <c r="K57" s="311"/>
      <c r="L57" s="311"/>
      <c r="M57" s="311"/>
      <c r="N57" s="311"/>
      <c r="O57" s="311"/>
      <c r="P57" s="311"/>
      <c r="Q57" s="426"/>
      <c r="R57" s="293"/>
      <c r="S57" s="623"/>
      <c r="T57" s="625"/>
      <c r="U57" s="627"/>
      <c r="V57" s="629"/>
    </row>
    <row r="58" spans="1:22" ht="14.25" x14ac:dyDescent="0.15">
      <c r="A58" s="617">
        <v>26</v>
      </c>
      <c r="B58" s="619"/>
      <c r="C58" s="617"/>
      <c r="D58" s="621"/>
      <c r="E58" s="382" t="str">
        <f>IF(D58="","",IFERROR(INDEX({"モニター・ｾｯﾄ","モニター・ｾｯﾄ","---------"},MATCH(D58,{"後方","側方","側方衝突","ｲﾝﾀｰﾛｯｸ","後付安全装置"},)),""))</f>
        <v/>
      </c>
      <c r="F58" s="303"/>
      <c r="G58" s="304"/>
      <c r="H58" s="630"/>
      <c r="I58" s="313" t="str">
        <f>IF(H58 &lt;&gt; "", "1", "0")</f>
        <v>0</v>
      </c>
      <c r="J58" s="313" t="str">
        <f t="shared" ref="J58:J107" si="27">IF(G58 &lt;&gt; "", "1", "0")</f>
        <v>0</v>
      </c>
      <c r="K58" s="313">
        <f t="shared" ref="K58" si="28">IFERROR((J58+J59)/(J58+J59),"0")*I58</f>
        <v>0</v>
      </c>
      <c r="L58" s="314">
        <f>SUM(COUNTIF(D58,{"後方"})*{1})*K58</f>
        <v>0</v>
      </c>
      <c r="M58" s="314">
        <f>SUM(COUNTIF(D58,{"側方"})*{1})*K58</f>
        <v>0</v>
      </c>
      <c r="N58" s="314">
        <f>SUM(COUNTIF(D58,{"側方衝突"})*{1})*K58</f>
        <v>0</v>
      </c>
      <c r="O58" s="314">
        <f>SUM(COUNTIF(D58,{"ｲﾝﾀｰﾛｯｸ"})*{1})*K58</f>
        <v>0</v>
      </c>
      <c r="P58" s="314">
        <f>SUM(COUNTIF(D58,{"後付安全装置"})*{1})*K58</f>
        <v>0</v>
      </c>
      <c r="Q58" s="426"/>
      <c r="R58" s="293"/>
      <c r="S58" s="622"/>
      <c r="T58" s="624" t="str">
        <f>IFERROR(ROUNDDOWN(MAX(MIN(S58/2,20000),0),-3)*K58*T3/T3,"0")</f>
        <v>0</v>
      </c>
      <c r="U58" s="626" t="s">
        <v>576</v>
      </c>
      <c r="V58" s="628"/>
    </row>
    <row r="59" spans="1:22" ht="14.25" x14ac:dyDescent="0.15">
      <c r="A59" s="618"/>
      <c r="B59" s="620"/>
      <c r="C59" s="618"/>
      <c r="D59" s="621"/>
      <c r="E59" s="382" t="str">
        <f>IF(D58="","",IFERROR(INDEX({"カメラ","カメラ・ｾｯﾄ","---------"},MATCH(D58,{"後方","側方","側方衝突","ｲﾝﾀｰﾛｯｸ","後付安全装置"},)),""))</f>
        <v/>
      </c>
      <c r="F59" s="303"/>
      <c r="G59" s="304"/>
      <c r="H59" s="630"/>
      <c r="I59" s="310"/>
      <c r="J59" s="313" t="str">
        <f t="shared" si="27"/>
        <v>0</v>
      </c>
      <c r="K59" s="311"/>
      <c r="L59" s="311"/>
      <c r="M59" s="311"/>
      <c r="N59" s="311"/>
      <c r="O59" s="311"/>
      <c r="P59" s="311"/>
      <c r="Q59" s="426"/>
      <c r="R59" s="293"/>
      <c r="S59" s="623"/>
      <c r="T59" s="625"/>
      <c r="U59" s="627"/>
      <c r="V59" s="629"/>
    </row>
    <row r="60" spans="1:22" ht="14.25" x14ac:dyDescent="0.15">
      <c r="A60" s="617">
        <v>27</v>
      </c>
      <c r="B60" s="619"/>
      <c r="C60" s="617"/>
      <c r="D60" s="621"/>
      <c r="E60" s="382" t="str">
        <f>IF(D60="","",IFERROR(INDEX({"モニター・ｾｯﾄ","モニター・ｾｯﾄ","---------"},MATCH(D60,{"後方","側方","側方衝突","ｲﾝﾀｰﾛｯｸ","後付安全装置"},)),""))</f>
        <v/>
      </c>
      <c r="F60" s="303"/>
      <c r="G60" s="304"/>
      <c r="H60" s="630"/>
      <c r="I60" s="313" t="str">
        <f t="shared" ref="I60" si="29">IF(H60 &lt;&gt; "", "1", "0")</f>
        <v>0</v>
      </c>
      <c r="J60" s="313" t="str">
        <f t="shared" si="27"/>
        <v>0</v>
      </c>
      <c r="K60" s="313">
        <f>IFERROR((J60+J61)/(J60+J61),"0")*I60</f>
        <v>0</v>
      </c>
      <c r="L60" s="314">
        <f>SUM(COUNTIF(D60,{"後方"})*{1})*K60</f>
        <v>0</v>
      </c>
      <c r="M60" s="314">
        <f>SUM(COUNTIF(D60,{"側方"})*{1})*K60</f>
        <v>0</v>
      </c>
      <c r="N60" s="314">
        <f>SUM(COUNTIF(D60,{"側方衝突"})*{1})*K60</f>
        <v>0</v>
      </c>
      <c r="O60" s="314">
        <f>SUM(COUNTIF(D60,{"ｲﾝﾀｰﾛｯｸ"})*{1})*K60</f>
        <v>0</v>
      </c>
      <c r="P60" s="314">
        <f>SUM(COUNTIF(D60,{"後付安全装置"})*{1})*K60</f>
        <v>0</v>
      </c>
      <c r="Q60" s="426"/>
      <c r="R60" s="293"/>
      <c r="S60" s="622"/>
      <c r="T60" s="624" t="str">
        <f>IFERROR(ROUNDDOWN(MAX(MIN(S60/2,20000),0),-3)*K60*T3/T3,"0")</f>
        <v>0</v>
      </c>
      <c r="U60" s="626" t="s">
        <v>576</v>
      </c>
      <c r="V60" s="628"/>
    </row>
    <row r="61" spans="1:22" ht="14.25" x14ac:dyDescent="0.15">
      <c r="A61" s="618"/>
      <c r="B61" s="620"/>
      <c r="C61" s="618"/>
      <c r="D61" s="621"/>
      <c r="E61" s="382" t="str">
        <f>IF(D60="","",IFERROR(INDEX({"カメラ","カメラ・ｾｯﾄ","---------"},MATCH(D60,{"後方","側方","側方衝突","ｲﾝﾀｰﾛｯｸ","後付安全装置"},)),""))</f>
        <v/>
      </c>
      <c r="F61" s="303"/>
      <c r="G61" s="304"/>
      <c r="H61" s="630"/>
      <c r="I61" s="310"/>
      <c r="J61" s="313" t="str">
        <f t="shared" si="27"/>
        <v>0</v>
      </c>
      <c r="K61" s="311"/>
      <c r="L61" s="311"/>
      <c r="M61" s="311"/>
      <c r="N61" s="311"/>
      <c r="O61" s="311"/>
      <c r="P61" s="311"/>
      <c r="Q61" s="426"/>
      <c r="R61" s="293"/>
      <c r="S61" s="623"/>
      <c r="T61" s="625"/>
      <c r="U61" s="627"/>
      <c r="V61" s="629"/>
    </row>
    <row r="62" spans="1:22" ht="14.25" x14ac:dyDescent="0.15">
      <c r="A62" s="617">
        <v>28</v>
      </c>
      <c r="B62" s="619"/>
      <c r="C62" s="617"/>
      <c r="D62" s="621"/>
      <c r="E62" s="382" t="str">
        <f>IF(D62="","",IFERROR(INDEX({"モニター・ｾｯﾄ","モニター・ｾｯﾄ","---------"},MATCH(D62,{"後方","側方","側方衝突","ｲﾝﾀｰﾛｯｸ","後付安全装置"},)),""))</f>
        <v/>
      </c>
      <c r="F62" s="303"/>
      <c r="G62" s="304"/>
      <c r="H62" s="630"/>
      <c r="I62" s="313" t="str">
        <f t="shared" ref="I62" si="30">IF(H62 &lt;&gt; "", "1", "0")</f>
        <v>0</v>
      </c>
      <c r="J62" s="313" t="str">
        <f t="shared" si="27"/>
        <v>0</v>
      </c>
      <c r="K62" s="313">
        <f>IFERROR((J62+J63)/(J62+J63),"0")*I62</f>
        <v>0</v>
      </c>
      <c r="L62" s="314">
        <f>SUM(COUNTIF(D62,{"後方"})*{1})*K62</f>
        <v>0</v>
      </c>
      <c r="M62" s="314">
        <f>SUM(COUNTIF(D62,{"側方"})*{1})*K62</f>
        <v>0</v>
      </c>
      <c r="N62" s="314">
        <f>SUM(COUNTIF(D62,{"側方衝突"})*{1})*K62</f>
        <v>0</v>
      </c>
      <c r="O62" s="314">
        <f>SUM(COUNTIF(D62,{"ｲﾝﾀｰﾛｯｸ"})*{1})*K62</f>
        <v>0</v>
      </c>
      <c r="P62" s="314">
        <f>SUM(COUNTIF(D62,{"後付安全装置"})*{1})*K62</f>
        <v>0</v>
      </c>
      <c r="Q62" s="426"/>
      <c r="R62" s="293"/>
      <c r="S62" s="622"/>
      <c r="T62" s="624" t="str">
        <f>IFERROR(ROUNDDOWN(MAX(MIN(S62/2,20000),0),-3)*K62*T3/T3,"0")</f>
        <v>0</v>
      </c>
      <c r="U62" s="626" t="s">
        <v>576</v>
      </c>
      <c r="V62" s="628"/>
    </row>
    <row r="63" spans="1:22" ht="14.25" x14ac:dyDescent="0.15">
      <c r="A63" s="618"/>
      <c r="B63" s="620"/>
      <c r="C63" s="618"/>
      <c r="D63" s="621"/>
      <c r="E63" s="382" t="str">
        <f>IF(D62="","",IFERROR(INDEX({"カメラ","カメラ・ｾｯﾄ","---------"},MATCH(D62,{"後方","側方","側方衝突","ｲﾝﾀｰﾛｯｸ","後付安全装置"},)),""))</f>
        <v/>
      </c>
      <c r="F63" s="303"/>
      <c r="G63" s="304"/>
      <c r="H63" s="630"/>
      <c r="I63" s="310"/>
      <c r="J63" s="313" t="str">
        <f t="shared" si="27"/>
        <v>0</v>
      </c>
      <c r="K63" s="315"/>
      <c r="L63" s="311"/>
      <c r="M63" s="311"/>
      <c r="N63" s="311"/>
      <c r="O63" s="311"/>
      <c r="P63" s="311"/>
      <c r="Q63" s="426"/>
      <c r="R63" s="293"/>
      <c r="S63" s="623"/>
      <c r="T63" s="625"/>
      <c r="U63" s="627"/>
      <c r="V63" s="629"/>
    </row>
    <row r="64" spans="1:22" ht="14.25" x14ac:dyDescent="0.15">
      <c r="A64" s="617">
        <v>29</v>
      </c>
      <c r="B64" s="619"/>
      <c r="C64" s="617"/>
      <c r="D64" s="621"/>
      <c r="E64" s="382" t="str">
        <f>IF(D64="","",IFERROR(INDEX({"モニター・ｾｯﾄ","モニター・ｾｯﾄ","---------"},MATCH(D64,{"後方","側方","側方衝突","ｲﾝﾀｰﾛｯｸ","後付安全装置"},)),""))</f>
        <v/>
      </c>
      <c r="F64" s="303"/>
      <c r="G64" s="304"/>
      <c r="H64" s="630"/>
      <c r="I64" s="313" t="str">
        <f t="shared" ref="I64:I104" si="31">IF(H64 &lt;&gt; "", "1", "0")</f>
        <v>0</v>
      </c>
      <c r="J64" s="313" t="str">
        <f t="shared" si="27"/>
        <v>0</v>
      </c>
      <c r="K64" s="313">
        <f>IFERROR((J64+J65)/(J64+J65),"0")*I64</f>
        <v>0</v>
      </c>
      <c r="L64" s="314">
        <f>SUM(COUNTIF(D64,{"後方"})*{1})*K64</f>
        <v>0</v>
      </c>
      <c r="M64" s="314">
        <f>SUM(COUNTIF(D64,{"側方"})*{1})*K64</f>
        <v>0</v>
      </c>
      <c r="N64" s="314">
        <f>SUM(COUNTIF(D64,{"側方衝突"})*{1})*K64</f>
        <v>0</v>
      </c>
      <c r="O64" s="314">
        <f>SUM(COUNTIF(D64,{"ｲﾝﾀｰﾛｯｸ"})*{1})*K64</f>
        <v>0</v>
      </c>
      <c r="P64" s="314">
        <f>SUM(COUNTIF(D64,{"後付安全装置"})*{1})*K64</f>
        <v>0</v>
      </c>
      <c r="Q64" s="426"/>
      <c r="R64" s="293"/>
      <c r="S64" s="622"/>
      <c r="T64" s="624" t="str">
        <f>IFERROR(ROUNDDOWN(MAX(MIN(S64/2,20000),0),-3)*K64*T3/T3,"0")</f>
        <v>0</v>
      </c>
      <c r="U64" s="626" t="s">
        <v>576</v>
      </c>
      <c r="V64" s="628"/>
    </row>
    <row r="65" spans="1:22" ht="14.25" x14ac:dyDescent="0.15">
      <c r="A65" s="618"/>
      <c r="B65" s="620"/>
      <c r="C65" s="618"/>
      <c r="D65" s="621"/>
      <c r="E65" s="382" t="str">
        <f>IF(D64="","",IFERROR(INDEX({"カメラ","カメラ・ｾｯﾄ","---------"},MATCH(D64,{"後方","側方","側方衝突","ｲﾝﾀｰﾛｯｸ","後付安全装置"},)),""))</f>
        <v/>
      </c>
      <c r="F65" s="303"/>
      <c r="G65" s="304"/>
      <c r="H65" s="630"/>
      <c r="I65" s="310"/>
      <c r="J65" s="313" t="str">
        <f t="shared" si="27"/>
        <v>0</v>
      </c>
      <c r="K65" s="311"/>
      <c r="L65" s="311"/>
      <c r="M65" s="311"/>
      <c r="N65" s="311"/>
      <c r="O65" s="311"/>
      <c r="P65" s="311"/>
      <c r="Q65" s="426"/>
      <c r="R65" s="293"/>
      <c r="S65" s="623"/>
      <c r="T65" s="625"/>
      <c r="U65" s="627"/>
      <c r="V65" s="629"/>
    </row>
    <row r="66" spans="1:22" ht="14.25" x14ac:dyDescent="0.15">
      <c r="A66" s="617">
        <v>30</v>
      </c>
      <c r="B66" s="619"/>
      <c r="C66" s="617"/>
      <c r="D66" s="621"/>
      <c r="E66" s="382" t="str">
        <f>IF(D66="","",IFERROR(INDEX({"モニター・ｾｯﾄ","モニター・ｾｯﾄ","---------"},MATCH(D66,{"後方","側方","側方衝突","ｲﾝﾀｰﾛｯｸ","後付安全装置"},)),""))</f>
        <v/>
      </c>
      <c r="F66" s="501"/>
      <c r="G66" s="502"/>
      <c r="H66" s="630"/>
      <c r="I66" s="313" t="str">
        <f t="shared" si="31"/>
        <v>0</v>
      </c>
      <c r="J66" s="313" t="str">
        <f t="shared" si="27"/>
        <v>0</v>
      </c>
      <c r="K66" s="313">
        <f>IFERROR((J66+J67)/(J66+J67),"0")*I66</f>
        <v>0</v>
      </c>
      <c r="L66" s="314">
        <f>SUM(COUNTIF(D66,{"後方"})*{1})*K66</f>
        <v>0</v>
      </c>
      <c r="M66" s="314">
        <f>SUM(COUNTIF(D66,{"側方"})*{1})*K66</f>
        <v>0</v>
      </c>
      <c r="N66" s="314">
        <f>SUM(COUNTIF(D66,{"側方衝突"})*{1})*K66</f>
        <v>0</v>
      </c>
      <c r="O66" s="314">
        <f>SUM(COUNTIF(D66,{"ｲﾝﾀｰﾛｯｸ"})*{1})*K66</f>
        <v>0</v>
      </c>
      <c r="P66" s="314">
        <f>SUM(COUNTIF(D66,{"後付安全装置"})*{1})*K66</f>
        <v>0</v>
      </c>
      <c r="Q66" s="426"/>
      <c r="R66" s="293"/>
      <c r="S66" s="622"/>
      <c r="T66" s="624" t="str">
        <f>IFERROR(ROUNDDOWN(MAX(MIN(S66/2,20000),0),-3)*K66*T3/T3,"0")</f>
        <v>0</v>
      </c>
      <c r="U66" s="626" t="s">
        <v>576</v>
      </c>
      <c r="V66" s="628"/>
    </row>
    <row r="67" spans="1:22" ht="14.25" x14ac:dyDescent="0.15">
      <c r="A67" s="618"/>
      <c r="B67" s="620"/>
      <c r="C67" s="618"/>
      <c r="D67" s="621"/>
      <c r="E67" s="382" t="str">
        <f>IF(D66="","",IFERROR(INDEX({"カメラ","カメラ・ｾｯﾄ","---------"},MATCH(D66,{"後方","側方","側方衝突","ｲﾝﾀｰﾛｯｸ","後付安全装置"},)),""))</f>
        <v/>
      </c>
      <c r="F67" s="501"/>
      <c r="G67" s="502"/>
      <c r="H67" s="630"/>
      <c r="I67" s="310"/>
      <c r="J67" s="313" t="str">
        <f t="shared" si="27"/>
        <v>0</v>
      </c>
      <c r="K67" s="311"/>
      <c r="L67" s="311"/>
      <c r="M67" s="311"/>
      <c r="N67" s="311"/>
      <c r="O67" s="311"/>
      <c r="P67" s="311"/>
      <c r="Q67" s="426"/>
      <c r="R67" s="293"/>
      <c r="S67" s="623"/>
      <c r="T67" s="625"/>
      <c r="U67" s="627"/>
      <c r="V67" s="629"/>
    </row>
    <row r="68" spans="1:22" ht="14.25" x14ac:dyDescent="0.15">
      <c r="A68" s="617">
        <v>31</v>
      </c>
      <c r="B68" s="619"/>
      <c r="C68" s="617"/>
      <c r="D68" s="621"/>
      <c r="E68" s="382" t="str">
        <f>IF(D68="","",IFERROR(INDEX({"モニター・ｾｯﾄ","モニター・ｾｯﾄ","---------"},MATCH(D68,{"後方","側方","側方衝突","ｲﾝﾀｰﾛｯｸ","後付安全装置"},)),""))</f>
        <v/>
      </c>
      <c r="F68" s="501"/>
      <c r="G68" s="502"/>
      <c r="H68" s="630"/>
      <c r="I68" s="313" t="str">
        <f t="shared" si="31"/>
        <v>0</v>
      </c>
      <c r="J68" s="313" t="str">
        <f t="shared" si="27"/>
        <v>0</v>
      </c>
      <c r="K68" s="313">
        <f>IFERROR((J68+J69)/(J68+J69),"0")*I68</f>
        <v>0</v>
      </c>
      <c r="L68" s="314">
        <f>SUM(COUNTIF(D68,{"後方"})*{1})*K68</f>
        <v>0</v>
      </c>
      <c r="M68" s="314">
        <f>SUM(COUNTIF(D68,{"側方"})*{1})*K68</f>
        <v>0</v>
      </c>
      <c r="N68" s="314">
        <f>SUM(COUNTIF(D68,{"側方衝突"})*{1})*K68</f>
        <v>0</v>
      </c>
      <c r="O68" s="314">
        <f>SUM(COUNTIF(D68,{"ｲﾝﾀｰﾛｯｸ"})*{1})*K68</f>
        <v>0</v>
      </c>
      <c r="P68" s="314">
        <f>SUM(COUNTIF(D68,{"後付安全装置"})*{1})*K68</f>
        <v>0</v>
      </c>
      <c r="Q68" s="426"/>
      <c r="R68" s="293"/>
      <c r="S68" s="622"/>
      <c r="T68" s="624" t="str">
        <f>IFERROR(ROUNDDOWN(MAX(MIN(S68/2,20000),0),-3)*K68*T3/T3,"0")</f>
        <v>0</v>
      </c>
      <c r="U68" s="626" t="s">
        <v>576</v>
      </c>
      <c r="V68" s="628"/>
    </row>
    <row r="69" spans="1:22" ht="14.25" x14ac:dyDescent="0.15">
      <c r="A69" s="618"/>
      <c r="B69" s="620"/>
      <c r="C69" s="618"/>
      <c r="D69" s="621"/>
      <c r="E69" s="382" t="str">
        <f>IF(D68="","",IFERROR(INDEX({"カメラ","カメラ・ｾｯﾄ","---------"},MATCH(D68,{"後方","側方","側方衝突","ｲﾝﾀｰﾛｯｸ","後付安全装置"},)),""))</f>
        <v/>
      </c>
      <c r="F69" s="501"/>
      <c r="G69" s="502"/>
      <c r="H69" s="630"/>
      <c r="I69" s="310"/>
      <c r="J69" s="313" t="str">
        <f t="shared" si="27"/>
        <v>0</v>
      </c>
      <c r="K69" s="311"/>
      <c r="L69" s="311"/>
      <c r="M69" s="311"/>
      <c r="N69" s="311"/>
      <c r="O69" s="311"/>
      <c r="P69" s="311"/>
      <c r="Q69" s="426"/>
      <c r="R69" s="293"/>
      <c r="S69" s="623"/>
      <c r="T69" s="625"/>
      <c r="U69" s="627"/>
      <c r="V69" s="629"/>
    </row>
    <row r="70" spans="1:22" ht="14.25" x14ac:dyDescent="0.15">
      <c r="A70" s="617">
        <v>32</v>
      </c>
      <c r="B70" s="619"/>
      <c r="C70" s="617"/>
      <c r="D70" s="621"/>
      <c r="E70" s="382" t="str">
        <f>IF(D70="","",IFERROR(INDEX({"モニター・ｾｯﾄ","モニター・ｾｯﾄ","---------"},MATCH(D70,{"後方","側方","側方衝突","ｲﾝﾀｰﾛｯｸ","後付安全装置"},)),""))</f>
        <v/>
      </c>
      <c r="F70" s="501"/>
      <c r="G70" s="502"/>
      <c r="H70" s="630"/>
      <c r="I70" s="313" t="str">
        <f t="shared" si="31"/>
        <v>0</v>
      </c>
      <c r="J70" s="313" t="str">
        <f t="shared" si="27"/>
        <v>0</v>
      </c>
      <c r="K70" s="313">
        <f>IFERROR((J70+J71)/(J70+J71),"0")*I70</f>
        <v>0</v>
      </c>
      <c r="L70" s="314">
        <f>SUM(COUNTIF(D70,{"後方"})*{1})*K70</f>
        <v>0</v>
      </c>
      <c r="M70" s="314">
        <f>SUM(COUNTIF(D70,{"側方"})*{1})*K70</f>
        <v>0</v>
      </c>
      <c r="N70" s="314">
        <f>SUM(COUNTIF(D70,{"側方衝突"})*{1})*K70</f>
        <v>0</v>
      </c>
      <c r="O70" s="314">
        <f>SUM(COUNTIF(D70,{"ｲﾝﾀｰﾛｯｸ"})*{1})*K70</f>
        <v>0</v>
      </c>
      <c r="P70" s="314">
        <f>SUM(COUNTIF(D70,{"後付安全装置"})*{1})*K70</f>
        <v>0</v>
      </c>
      <c r="Q70" s="426"/>
      <c r="R70" s="293"/>
      <c r="S70" s="622"/>
      <c r="T70" s="624" t="str">
        <f>IFERROR(ROUNDDOWN(MAX(MIN(S70/2,20000),0),-3)*K70*T3/T3,"0")</f>
        <v>0</v>
      </c>
      <c r="U70" s="626" t="s">
        <v>576</v>
      </c>
      <c r="V70" s="628"/>
    </row>
    <row r="71" spans="1:22" ht="14.25" x14ac:dyDescent="0.15">
      <c r="A71" s="618"/>
      <c r="B71" s="620"/>
      <c r="C71" s="618"/>
      <c r="D71" s="621"/>
      <c r="E71" s="382" t="str">
        <f>IF(D70="","",IFERROR(INDEX({"カメラ","カメラ・ｾｯﾄ","---------"},MATCH(D70,{"後方","側方","側方衝突","ｲﾝﾀｰﾛｯｸ","後付安全装置"},)),""))</f>
        <v/>
      </c>
      <c r="F71" s="501"/>
      <c r="G71" s="502"/>
      <c r="H71" s="630"/>
      <c r="I71" s="310"/>
      <c r="J71" s="313" t="str">
        <f t="shared" si="27"/>
        <v>0</v>
      </c>
      <c r="K71" s="311"/>
      <c r="L71" s="311"/>
      <c r="M71" s="311"/>
      <c r="N71" s="311"/>
      <c r="O71" s="311"/>
      <c r="P71" s="311"/>
      <c r="Q71" s="426"/>
      <c r="R71" s="293"/>
      <c r="S71" s="623"/>
      <c r="T71" s="625"/>
      <c r="U71" s="627"/>
      <c r="V71" s="629"/>
    </row>
    <row r="72" spans="1:22" ht="14.25" x14ac:dyDescent="0.15">
      <c r="A72" s="617">
        <v>33</v>
      </c>
      <c r="B72" s="619"/>
      <c r="C72" s="617"/>
      <c r="D72" s="621"/>
      <c r="E72" s="382" t="str">
        <f>IF(D72="","",IFERROR(INDEX({"モニター・ｾｯﾄ","モニター・ｾｯﾄ","---------"},MATCH(D72,{"後方","側方","側方衝突","ｲﾝﾀｰﾛｯｸ","後付安全装置"},)),""))</f>
        <v/>
      </c>
      <c r="F72" s="501"/>
      <c r="G72" s="502"/>
      <c r="H72" s="630"/>
      <c r="I72" s="313" t="str">
        <f t="shared" si="31"/>
        <v>0</v>
      </c>
      <c r="J72" s="313" t="str">
        <f t="shared" si="27"/>
        <v>0</v>
      </c>
      <c r="K72" s="313">
        <f>IFERROR((J72+J73)/(J72+J73),"0")*I72</f>
        <v>0</v>
      </c>
      <c r="L72" s="314">
        <f>SUM(COUNTIF(D72,{"後方"})*{1})*K72</f>
        <v>0</v>
      </c>
      <c r="M72" s="314">
        <f>SUM(COUNTIF(D72,{"側方"})*{1})*K72</f>
        <v>0</v>
      </c>
      <c r="N72" s="314">
        <f>SUM(COUNTIF(D72,{"側方衝突"})*{1})*K72</f>
        <v>0</v>
      </c>
      <c r="O72" s="314">
        <f>SUM(COUNTIF(D72,{"ｲﾝﾀｰﾛｯｸ"})*{1})*K72</f>
        <v>0</v>
      </c>
      <c r="P72" s="314">
        <f>SUM(COUNTIF(D72,{"後付安全装置"})*{1})*K72</f>
        <v>0</v>
      </c>
      <c r="Q72" s="426"/>
      <c r="R72" s="293"/>
      <c r="S72" s="622"/>
      <c r="T72" s="624" t="str">
        <f>IFERROR(ROUNDDOWN(MAX(MIN(S72/2,20000),0),-3)*K72*T3/T3,"0")</f>
        <v>0</v>
      </c>
      <c r="U72" s="626" t="s">
        <v>576</v>
      </c>
      <c r="V72" s="628"/>
    </row>
    <row r="73" spans="1:22" ht="14.25" x14ac:dyDescent="0.15">
      <c r="A73" s="618"/>
      <c r="B73" s="620"/>
      <c r="C73" s="618"/>
      <c r="D73" s="621"/>
      <c r="E73" s="382" t="str">
        <f>IF(D72="","",IFERROR(INDEX({"カメラ","カメラ・ｾｯﾄ","---------"},MATCH(D72,{"後方","側方","側方衝突","ｲﾝﾀｰﾛｯｸ","後付安全装置"},)),""))</f>
        <v/>
      </c>
      <c r="F73" s="501"/>
      <c r="G73" s="502"/>
      <c r="H73" s="630"/>
      <c r="I73" s="310"/>
      <c r="J73" s="313" t="str">
        <f t="shared" si="27"/>
        <v>0</v>
      </c>
      <c r="K73" s="311"/>
      <c r="L73" s="311"/>
      <c r="M73" s="311"/>
      <c r="N73" s="311"/>
      <c r="O73" s="311"/>
      <c r="P73" s="311"/>
      <c r="Q73" s="426"/>
      <c r="R73" s="293"/>
      <c r="S73" s="623"/>
      <c r="T73" s="625"/>
      <c r="U73" s="627"/>
      <c r="V73" s="629"/>
    </row>
    <row r="74" spans="1:22" ht="14.25" x14ac:dyDescent="0.15">
      <c r="A74" s="617">
        <v>34</v>
      </c>
      <c r="B74" s="619"/>
      <c r="C74" s="617"/>
      <c r="D74" s="621"/>
      <c r="E74" s="382" t="str">
        <f>IF(D74="","",IFERROR(INDEX({"モニター・ｾｯﾄ","モニター・ｾｯﾄ","---------"},MATCH(D74,{"後方","側方","側方衝突","ｲﾝﾀｰﾛｯｸ","後付安全装置"},)),""))</f>
        <v/>
      </c>
      <c r="F74" s="501"/>
      <c r="G74" s="502"/>
      <c r="H74" s="630"/>
      <c r="I74" s="313" t="str">
        <f t="shared" si="31"/>
        <v>0</v>
      </c>
      <c r="J74" s="313" t="str">
        <f t="shared" si="27"/>
        <v>0</v>
      </c>
      <c r="K74" s="313">
        <f>IFERROR((J74+J75)/(J74+J75),"0")*I74</f>
        <v>0</v>
      </c>
      <c r="L74" s="314">
        <f>SUM(COUNTIF(D75,{"後方"})*{1})*K74</f>
        <v>0</v>
      </c>
      <c r="M74" s="314">
        <f>SUM(COUNTIF(D74,{"側方"})*{1})*K74</f>
        <v>0</v>
      </c>
      <c r="N74" s="314">
        <f>SUM(COUNTIF(D74,{"側方衝突"})*{1})*K74</f>
        <v>0</v>
      </c>
      <c r="O74" s="314">
        <f>SUM(COUNTIF(D74,{"ｲﾝﾀｰﾛｯｸ"})*{1})*K74</f>
        <v>0</v>
      </c>
      <c r="P74" s="314">
        <f>SUM(COUNTIF(D74,{"後付安全装置"})*{1})*K74</f>
        <v>0</v>
      </c>
      <c r="Q74" s="426"/>
      <c r="R74" s="293"/>
      <c r="S74" s="622"/>
      <c r="T74" s="624" t="str">
        <f>IFERROR(ROUNDDOWN(MAX(MIN(S74/2,20000),0),-3)*K74*T3/T3,"0")</f>
        <v>0</v>
      </c>
      <c r="U74" s="626" t="s">
        <v>576</v>
      </c>
      <c r="V74" s="628"/>
    </row>
    <row r="75" spans="1:22" ht="14.25" x14ac:dyDescent="0.15">
      <c r="A75" s="618"/>
      <c r="B75" s="620"/>
      <c r="C75" s="618"/>
      <c r="D75" s="621"/>
      <c r="E75" s="382" t="str">
        <f>IF(D74="","",IFERROR(INDEX({"カメラ","カメラ・ｾｯﾄ","---------"},MATCH(D74,{"後方","側方","側方衝突","ｲﾝﾀｰﾛｯｸ","後付安全装置"},)),""))</f>
        <v/>
      </c>
      <c r="F75" s="501"/>
      <c r="G75" s="502"/>
      <c r="H75" s="630"/>
      <c r="I75" s="310"/>
      <c r="J75" s="313" t="str">
        <f t="shared" si="27"/>
        <v>0</v>
      </c>
      <c r="K75" s="311"/>
      <c r="M75" s="311"/>
      <c r="N75" s="311"/>
      <c r="O75" s="311"/>
      <c r="P75" s="311"/>
      <c r="Q75" s="426"/>
      <c r="R75" s="293"/>
      <c r="S75" s="623"/>
      <c r="T75" s="625"/>
      <c r="U75" s="627"/>
      <c r="V75" s="629"/>
    </row>
    <row r="76" spans="1:22" ht="14.25" x14ac:dyDescent="0.15">
      <c r="A76" s="617">
        <v>35</v>
      </c>
      <c r="B76" s="619"/>
      <c r="C76" s="617"/>
      <c r="D76" s="621"/>
      <c r="E76" s="382" t="str">
        <f>IF(D76="","",IFERROR(INDEX({"モニター・ｾｯﾄ","モニター・ｾｯﾄ","---------"},MATCH(D76,{"後方","側方","側方衝突","ｲﾝﾀｰﾛｯｸ","後付安全装置"},)),""))</f>
        <v/>
      </c>
      <c r="F76" s="501"/>
      <c r="G76" s="502"/>
      <c r="H76" s="630"/>
      <c r="I76" s="313" t="str">
        <f t="shared" si="31"/>
        <v>0</v>
      </c>
      <c r="J76" s="313" t="str">
        <f t="shared" si="27"/>
        <v>0</v>
      </c>
      <c r="K76" s="313">
        <f>IFERROR((J76+J77)/(J76+J77),"0")*I76</f>
        <v>0</v>
      </c>
      <c r="L76" s="314">
        <f>SUM(COUNTIF(D77,{"後方"})*{1})*K76</f>
        <v>0</v>
      </c>
      <c r="M76" s="314">
        <f>SUM(COUNTIF(D76,{"側方"})*{1})*K76</f>
        <v>0</v>
      </c>
      <c r="N76" s="314">
        <f>SUM(COUNTIF(D76,{"側方衝突"})*{1})*K76</f>
        <v>0</v>
      </c>
      <c r="O76" s="314">
        <f>SUM(COUNTIF(D76,{"ｲﾝﾀｰﾛｯｸ"})*{1})*K76</f>
        <v>0</v>
      </c>
      <c r="P76" s="314">
        <f>SUM(COUNTIF(D76,{"後付安全装置"})*{1})*K76</f>
        <v>0</v>
      </c>
      <c r="Q76" s="426"/>
      <c r="R76" s="293"/>
      <c r="S76" s="622"/>
      <c r="T76" s="624" t="str">
        <f>IFERROR(ROUNDDOWN(MAX(MIN(S76/2,20000),0),-3)*K76*T3/T3,"0")</f>
        <v>0</v>
      </c>
      <c r="U76" s="626" t="s">
        <v>576</v>
      </c>
      <c r="V76" s="628"/>
    </row>
    <row r="77" spans="1:22" ht="14.25" x14ac:dyDescent="0.15">
      <c r="A77" s="618"/>
      <c r="B77" s="620"/>
      <c r="C77" s="618"/>
      <c r="D77" s="621"/>
      <c r="E77" s="382" t="str">
        <f>IF(D76="","",IFERROR(INDEX({"カメラ","カメラ・ｾｯﾄ","---------"},MATCH(D76,{"後方","側方","側方衝突","ｲﾝﾀｰﾛｯｸ","後付安全装置"},)),""))</f>
        <v/>
      </c>
      <c r="F77" s="501"/>
      <c r="G77" s="502"/>
      <c r="H77" s="630"/>
      <c r="I77" s="310"/>
      <c r="J77" s="313" t="str">
        <f t="shared" si="27"/>
        <v>0</v>
      </c>
      <c r="K77" s="311"/>
      <c r="L77" s="311"/>
      <c r="M77" s="311"/>
      <c r="N77" s="311"/>
      <c r="O77" s="311"/>
      <c r="P77" s="503"/>
      <c r="Q77" s="426"/>
      <c r="R77" s="293"/>
      <c r="S77" s="623"/>
      <c r="T77" s="625"/>
      <c r="U77" s="627"/>
      <c r="V77" s="629"/>
    </row>
    <row r="78" spans="1:22" ht="14.25" x14ac:dyDescent="0.15">
      <c r="A78" s="617">
        <v>36</v>
      </c>
      <c r="B78" s="619"/>
      <c r="C78" s="617"/>
      <c r="D78" s="621"/>
      <c r="E78" s="382" t="str">
        <f>IF(D78="","",IFERROR(INDEX({"モニター・ｾｯﾄ","モニター・ｾｯﾄ","---------"},MATCH(D78,{"後方","側方","側方衝突","ｲﾝﾀｰﾛｯｸ","後付安全装置"},)),""))</f>
        <v/>
      </c>
      <c r="F78" s="501"/>
      <c r="G78" s="502"/>
      <c r="H78" s="630"/>
      <c r="I78" s="313" t="str">
        <f t="shared" si="31"/>
        <v>0</v>
      </c>
      <c r="J78" s="313" t="str">
        <f t="shared" si="27"/>
        <v>0</v>
      </c>
      <c r="K78" s="313">
        <f>IFERROR((J78+J79)/(J78+J79),"0")*I78</f>
        <v>0</v>
      </c>
      <c r="L78" s="314">
        <f>SUM(COUNTIF(D79,{"後方"})*{1})*K78</f>
        <v>0</v>
      </c>
      <c r="M78" s="314">
        <f>SUM(COUNTIF(D78,{"側方"})*{1})*K78</f>
        <v>0</v>
      </c>
      <c r="N78" s="314">
        <f>SUM(COUNTIF(D78,{"側方衝突"})*{1})*K78</f>
        <v>0</v>
      </c>
      <c r="O78" s="314">
        <f>SUM(COUNTIF(D78,{"ｲﾝﾀｰﾛｯｸ"})*{1})*K78</f>
        <v>0</v>
      </c>
      <c r="P78" s="314">
        <f>SUM(COUNTIF(D78,{"後付安全装置"})*{1})*K78</f>
        <v>0</v>
      </c>
      <c r="Q78" s="426"/>
      <c r="R78" s="293"/>
      <c r="S78" s="622"/>
      <c r="T78" s="624" t="str">
        <f>IFERROR(ROUNDDOWN(MAX(MIN(S78/2,20000),0),-3)*K78*T3/T3,"0")</f>
        <v>0</v>
      </c>
      <c r="U78" s="626" t="s">
        <v>576</v>
      </c>
      <c r="V78" s="628"/>
    </row>
    <row r="79" spans="1:22" ht="14.25" x14ac:dyDescent="0.15">
      <c r="A79" s="618"/>
      <c r="B79" s="620"/>
      <c r="C79" s="618"/>
      <c r="D79" s="621"/>
      <c r="E79" s="382" t="str">
        <f>IF(D78="","",IFERROR(INDEX({"カメラ","カメラ・ｾｯﾄ","---------"},MATCH(D78,{"後方","側方","側方衝突","ｲﾝﾀｰﾛｯｸ","後付安全装置"},)),""))</f>
        <v/>
      </c>
      <c r="F79" s="501"/>
      <c r="G79" s="502"/>
      <c r="H79" s="630"/>
      <c r="I79" s="310"/>
      <c r="J79" s="313" t="str">
        <f t="shared" si="27"/>
        <v>0</v>
      </c>
      <c r="K79" s="311"/>
      <c r="L79" s="311"/>
      <c r="M79" s="311"/>
      <c r="N79" s="311"/>
      <c r="O79" s="311"/>
      <c r="P79" s="311"/>
      <c r="Q79" s="426"/>
      <c r="R79" s="293"/>
      <c r="S79" s="623"/>
      <c r="T79" s="625"/>
      <c r="U79" s="627"/>
      <c r="V79" s="629"/>
    </row>
    <row r="80" spans="1:22" ht="14.25" x14ac:dyDescent="0.15">
      <c r="A80" s="617">
        <v>37</v>
      </c>
      <c r="B80" s="619"/>
      <c r="C80" s="617"/>
      <c r="D80" s="621"/>
      <c r="E80" s="382" t="str">
        <f>IF(D80="","",IFERROR(INDEX({"モニター・ｾｯﾄ","モニター・ｾｯﾄ","---------"},MATCH(D80,{"後方","側方","側方衝突","ｲﾝﾀｰﾛｯｸ","後付安全装置"},)),""))</f>
        <v/>
      </c>
      <c r="F80" s="501"/>
      <c r="G80" s="502"/>
      <c r="H80" s="630"/>
      <c r="I80" s="313" t="str">
        <f t="shared" si="31"/>
        <v>0</v>
      </c>
      <c r="J80" s="313" t="str">
        <f t="shared" si="27"/>
        <v>0</v>
      </c>
      <c r="K80" s="313">
        <f>IFERROR((J80+J81)/(J80+J81),"0")*I80</f>
        <v>0</v>
      </c>
      <c r="L80" s="314">
        <f>SUM(COUNTIF(D81,{"後方"})*{1})*K80</f>
        <v>0</v>
      </c>
      <c r="M80" s="314">
        <f>SUM(COUNTIF(D80,{"側方"})*{1})*K80</f>
        <v>0</v>
      </c>
      <c r="N80" s="314">
        <f>SUM(COUNTIF(D80,{"側方衝突"})*{1})*K80</f>
        <v>0</v>
      </c>
      <c r="O80" s="314">
        <f>SUM(COUNTIF(D80,{"ｲﾝﾀｰﾛｯｸ"})*{1})*K80</f>
        <v>0</v>
      </c>
      <c r="P80" s="314">
        <f>SUM(COUNTIF(D80,{"後付安全装置"})*{1})*K80</f>
        <v>0</v>
      </c>
      <c r="Q80" s="426"/>
      <c r="R80" s="293"/>
      <c r="S80" s="622"/>
      <c r="T80" s="624" t="str">
        <f>IFERROR(ROUNDDOWN(MAX(MIN(S80/2,20000),0),-3)*K80*T3/T3,"0")</f>
        <v>0</v>
      </c>
      <c r="U80" s="626" t="s">
        <v>576</v>
      </c>
      <c r="V80" s="628"/>
    </row>
    <row r="81" spans="1:22" ht="14.25" x14ac:dyDescent="0.15">
      <c r="A81" s="618"/>
      <c r="B81" s="620"/>
      <c r="C81" s="618"/>
      <c r="D81" s="621"/>
      <c r="E81" s="382" t="str">
        <f>IF(D80="","",IFERROR(INDEX({"カメラ","カメラ・ｾｯﾄ","---------"},MATCH(D80,{"後方","側方","側方衝突","ｲﾝﾀｰﾛｯｸ","後付安全装置"},)),""))</f>
        <v/>
      </c>
      <c r="F81" s="501"/>
      <c r="G81" s="502"/>
      <c r="H81" s="630"/>
      <c r="I81" s="310"/>
      <c r="J81" s="313" t="str">
        <f t="shared" si="27"/>
        <v>0</v>
      </c>
      <c r="K81" s="311"/>
      <c r="L81" s="311"/>
      <c r="M81" s="311"/>
      <c r="N81" s="311"/>
      <c r="O81" s="311"/>
      <c r="P81" s="311"/>
      <c r="Q81" s="426"/>
      <c r="R81" s="293"/>
      <c r="S81" s="623"/>
      <c r="T81" s="625"/>
      <c r="U81" s="627"/>
      <c r="V81" s="629"/>
    </row>
    <row r="82" spans="1:22" ht="14.25" x14ac:dyDescent="0.15">
      <c r="A82" s="617">
        <v>38</v>
      </c>
      <c r="B82" s="619"/>
      <c r="C82" s="617"/>
      <c r="D82" s="621"/>
      <c r="E82" s="382" t="str">
        <f>IF(D82="","",IFERROR(INDEX({"モニター・ｾｯﾄ","モニター・ｾｯﾄ","---------"},MATCH(D82,{"後方","側方","側方衝突","ｲﾝﾀｰﾛｯｸ","後付安全装置"},)),""))</f>
        <v/>
      </c>
      <c r="F82" s="501"/>
      <c r="G82" s="502"/>
      <c r="H82" s="630"/>
      <c r="I82" s="313" t="str">
        <f t="shared" si="31"/>
        <v>0</v>
      </c>
      <c r="J82" s="313" t="str">
        <f t="shared" si="27"/>
        <v>0</v>
      </c>
      <c r="K82" s="313">
        <f>IFERROR((J82+J83)/(J82+J83),"0")*I82</f>
        <v>0</v>
      </c>
      <c r="L82" s="314">
        <f>SUM(COUNTIF(D83,{"後方"})*{1})*K82</f>
        <v>0</v>
      </c>
      <c r="M82" s="314">
        <f>SUM(COUNTIF(D82,{"側方"})*{1})*K82</f>
        <v>0</v>
      </c>
      <c r="N82" s="314">
        <f>SUM(COUNTIF(D82,{"側方衝突"})*{1})*K82</f>
        <v>0</v>
      </c>
      <c r="O82" s="314">
        <f>SUM(COUNTIF(D82,{"ｲﾝﾀｰﾛｯｸ"})*{1})*K82</f>
        <v>0</v>
      </c>
      <c r="P82" s="314">
        <f>SUM(COUNTIF(D82,{"後付安全装置"})*{1})*K82</f>
        <v>0</v>
      </c>
      <c r="Q82" s="426"/>
      <c r="R82" s="293"/>
      <c r="S82" s="622"/>
      <c r="T82" s="624" t="str">
        <f>IFERROR(ROUNDDOWN(MAX(MIN(S82/2,20000),0),-3)*K82*T3/T3,"0")</f>
        <v>0</v>
      </c>
      <c r="U82" s="626" t="s">
        <v>576</v>
      </c>
      <c r="V82" s="628"/>
    </row>
    <row r="83" spans="1:22" ht="14.25" x14ac:dyDescent="0.15">
      <c r="A83" s="618"/>
      <c r="B83" s="620"/>
      <c r="C83" s="618"/>
      <c r="D83" s="621"/>
      <c r="E83" s="382" t="str">
        <f>IF(D82="","",IFERROR(INDEX({"カメラ","カメラ・ｾｯﾄ","---------"},MATCH(D82,{"後方","側方","側方衝突","ｲﾝﾀｰﾛｯｸ","後付安全装置"},)),""))</f>
        <v/>
      </c>
      <c r="F83" s="501"/>
      <c r="G83" s="502"/>
      <c r="H83" s="630"/>
      <c r="I83" s="310"/>
      <c r="J83" s="313" t="str">
        <f t="shared" si="27"/>
        <v>0</v>
      </c>
      <c r="K83" s="311"/>
      <c r="L83" s="311"/>
      <c r="M83" s="311"/>
      <c r="N83" s="311"/>
      <c r="O83" s="311"/>
      <c r="P83" s="311"/>
      <c r="Q83" s="426"/>
      <c r="R83" s="293"/>
      <c r="S83" s="623"/>
      <c r="T83" s="625"/>
      <c r="U83" s="627"/>
      <c r="V83" s="629"/>
    </row>
    <row r="84" spans="1:22" ht="14.25" x14ac:dyDescent="0.15">
      <c r="A84" s="617">
        <v>39</v>
      </c>
      <c r="B84" s="619"/>
      <c r="C84" s="617"/>
      <c r="D84" s="621"/>
      <c r="E84" s="382" t="str">
        <f>IF(D84="","",IFERROR(INDEX({"モニター・ｾｯﾄ","モニター・ｾｯﾄ","---------"},MATCH(D84,{"後方","側方","側方衝突","ｲﾝﾀｰﾛｯｸ","後付安全装置"},)),""))</f>
        <v/>
      </c>
      <c r="F84" s="501"/>
      <c r="G84" s="502"/>
      <c r="H84" s="630"/>
      <c r="I84" s="313" t="str">
        <f t="shared" si="31"/>
        <v>0</v>
      </c>
      <c r="J84" s="313" t="str">
        <f t="shared" si="27"/>
        <v>0</v>
      </c>
      <c r="K84" s="313">
        <f>IFERROR((J84+J85)/(J84+J85),"0")*I84</f>
        <v>0</v>
      </c>
      <c r="L84" s="314">
        <f>SUM(COUNTIF(D85,{"後方"})*{1})*K84</f>
        <v>0</v>
      </c>
      <c r="M84" s="314">
        <f>SUM(COUNTIF(D84,{"側方"})*{1})*K84</f>
        <v>0</v>
      </c>
      <c r="N84" s="314">
        <f>SUM(COUNTIF(D84,{"側方衝突"})*{1})*K84</f>
        <v>0</v>
      </c>
      <c r="O84" s="314">
        <f>SUM(COUNTIF(D84,{"ｲﾝﾀｰﾛｯｸ"})*{1})*K84</f>
        <v>0</v>
      </c>
      <c r="P84" s="314">
        <f>SUM(COUNTIF(D84,{"後付安全装置"})*{1})*K84</f>
        <v>0</v>
      </c>
      <c r="Q84" s="426"/>
      <c r="R84" s="293"/>
      <c r="S84" s="622"/>
      <c r="T84" s="624" t="str">
        <f>IFERROR(ROUNDDOWN(MAX(MIN(S84/2,20000),0),-3)*K84*T3/T3,"0")</f>
        <v>0</v>
      </c>
      <c r="U84" s="626" t="s">
        <v>576</v>
      </c>
      <c r="V84" s="628"/>
    </row>
    <row r="85" spans="1:22" ht="14.25" x14ac:dyDescent="0.15">
      <c r="A85" s="618"/>
      <c r="B85" s="620"/>
      <c r="C85" s="618"/>
      <c r="D85" s="621"/>
      <c r="E85" s="382" t="str">
        <f>IF(D84="","",IFERROR(INDEX({"カメラ","カメラ・ｾｯﾄ","---------"},MATCH(D84,{"後方","側方","側方衝突","ｲﾝﾀｰﾛｯｸ","後付安全装置"},)),""))</f>
        <v/>
      </c>
      <c r="F85" s="501"/>
      <c r="G85" s="502"/>
      <c r="H85" s="630"/>
      <c r="I85" s="310"/>
      <c r="J85" s="313" t="str">
        <f t="shared" si="27"/>
        <v>0</v>
      </c>
      <c r="K85" s="311"/>
      <c r="L85" s="311"/>
      <c r="M85" s="311"/>
      <c r="N85" s="311"/>
      <c r="O85" s="311"/>
      <c r="P85" s="311"/>
      <c r="Q85" s="426"/>
      <c r="R85" s="293"/>
      <c r="S85" s="623"/>
      <c r="T85" s="625"/>
      <c r="U85" s="627"/>
      <c r="V85" s="629"/>
    </row>
    <row r="86" spans="1:22" ht="14.25" x14ac:dyDescent="0.15">
      <c r="A86" s="617">
        <v>40</v>
      </c>
      <c r="B86" s="619"/>
      <c r="C86" s="617"/>
      <c r="D86" s="621"/>
      <c r="E86" s="382" t="str">
        <f>IF(D86="","",IFERROR(INDEX({"モニター・ｾｯﾄ","モニター・ｾｯﾄ","---------"},MATCH(D86,{"後方","側方","側方衝突","ｲﾝﾀｰﾛｯｸ","後付安全装置"},)),""))</f>
        <v/>
      </c>
      <c r="F86" s="501"/>
      <c r="G86" s="502"/>
      <c r="H86" s="630"/>
      <c r="I86" s="313" t="str">
        <f t="shared" si="31"/>
        <v>0</v>
      </c>
      <c r="J86" s="313" t="str">
        <f t="shared" si="27"/>
        <v>0</v>
      </c>
      <c r="K86" s="313">
        <f>IFERROR((J86+J87)/(J86+J87),"0")*I86</f>
        <v>0</v>
      </c>
      <c r="L86" s="314">
        <f>SUM(COUNTIF(D87,{"後方"})*{1})*K86</f>
        <v>0</v>
      </c>
      <c r="M86" s="314">
        <f>SUM(COUNTIF(D86,{"側方"})*{1})*K86</f>
        <v>0</v>
      </c>
      <c r="N86" s="314">
        <f>SUM(COUNTIF(D86,{"側方衝突"})*{1})*K86</f>
        <v>0</v>
      </c>
      <c r="O86" s="314">
        <f>SUM(COUNTIF(D86,{"ｲﾝﾀｰﾛｯｸ"})*{1})*K86</f>
        <v>0</v>
      </c>
      <c r="P86" s="314">
        <f>SUM(COUNTIF(D86,{"後付安全装置"})*{1})*K86</f>
        <v>0</v>
      </c>
      <c r="Q86" s="426"/>
      <c r="R86" s="293"/>
      <c r="S86" s="622"/>
      <c r="T86" s="624" t="str">
        <f>IFERROR(ROUNDDOWN(MAX(MIN(S86/2,20000),0),-3)*K86*T3/T3,"0")</f>
        <v>0</v>
      </c>
      <c r="U86" s="626" t="s">
        <v>576</v>
      </c>
      <c r="V86" s="628"/>
    </row>
    <row r="87" spans="1:22" ht="14.25" x14ac:dyDescent="0.15">
      <c r="A87" s="618"/>
      <c r="B87" s="620"/>
      <c r="C87" s="618"/>
      <c r="D87" s="621"/>
      <c r="E87" s="382" t="str">
        <f>IF(D86="","",IFERROR(INDEX({"カメラ","カメラ・ｾｯﾄ","---------"},MATCH(D86,{"後方","側方","側方衝突","ｲﾝﾀｰﾛｯｸ","後付安全装置"},)),""))</f>
        <v/>
      </c>
      <c r="F87" s="501"/>
      <c r="G87" s="502"/>
      <c r="H87" s="630"/>
      <c r="I87" s="310"/>
      <c r="J87" s="313" t="str">
        <f t="shared" si="27"/>
        <v>0</v>
      </c>
      <c r="K87" s="311"/>
      <c r="L87" s="311"/>
      <c r="M87" s="311"/>
      <c r="N87" s="311"/>
      <c r="O87" s="311"/>
      <c r="P87" s="311"/>
      <c r="Q87" s="426"/>
      <c r="R87" s="293"/>
      <c r="S87" s="623"/>
      <c r="T87" s="625"/>
      <c r="U87" s="627"/>
      <c r="V87" s="629"/>
    </row>
    <row r="88" spans="1:22" ht="14.25" x14ac:dyDescent="0.15">
      <c r="A88" s="617">
        <v>41</v>
      </c>
      <c r="B88" s="619"/>
      <c r="C88" s="617"/>
      <c r="D88" s="621"/>
      <c r="E88" s="382" t="str">
        <f>IF(D88="","",IFERROR(INDEX({"モニター・ｾｯﾄ","モニター・ｾｯﾄ","---------"},MATCH(D88,{"後方","側方","側方衝突","ｲﾝﾀｰﾛｯｸ","後付安全装置"},)),""))</f>
        <v/>
      </c>
      <c r="F88" s="501"/>
      <c r="G88" s="502"/>
      <c r="H88" s="630"/>
      <c r="I88" s="313" t="str">
        <f t="shared" si="31"/>
        <v>0</v>
      </c>
      <c r="J88" s="313" t="str">
        <f t="shared" si="27"/>
        <v>0</v>
      </c>
      <c r="K88" s="313">
        <f>IFERROR((J88+J89)/(J88+J89),"0")*I88</f>
        <v>0</v>
      </c>
      <c r="L88" s="314">
        <f>SUM(COUNTIF(D89,{"後方"})*{1})*K88</f>
        <v>0</v>
      </c>
      <c r="M88" s="314">
        <f>SUM(COUNTIF(D88,{"側方"})*{1})*K88</f>
        <v>0</v>
      </c>
      <c r="N88" s="314">
        <f>SUM(COUNTIF(D88,{"側方衝突"})*{1})*K88</f>
        <v>0</v>
      </c>
      <c r="O88" s="314">
        <f>SUM(COUNTIF(D88,{"ｲﾝﾀｰﾛｯｸ"})*{1})*K88</f>
        <v>0</v>
      </c>
      <c r="P88" s="314">
        <f>SUM(COUNTIF(D88,{"後付安全装置"})*{1})*K88</f>
        <v>0</v>
      </c>
      <c r="Q88" s="426"/>
      <c r="R88" s="293"/>
      <c r="S88" s="622"/>
      <c r="T88" s="624" t="str">
        <f>IFERROR(ROUNDDOWN(MAX(MIN(S88/2,20000),0),-3)*K88*T3/T3,"0")</f>
        <v>0</v>
      </c>
      <c r="U88" s="626" t="s">
        <v>576</v>
      </c>
      <c r="V88" s="628"/>
    </row>
    <row r="89" spans="1:22" ht="14.25" x14ac:dyDescent="0.15">
      <c r="A89" s="618"/>
      <c r="B89" s="620"/>
      <c r="C89" s="618"/>
      <c r="D89" s="621"/>
      <c r="E89" s="382" t="str">
        <f>IF(D88="","",IFERROR(INDEX({"カメラ","カメラ・ｾｯﾄ","---------"},MATCH(D88,{"後方","側方","側方衝突","ｲﾝﾀｰﾛｯｸ","後付安全装置"},)),""))</f>
        <v/>
      </c>
      <c r="F89" s="501"/>
      <c r="G89" s="502"/>
      <c r="H89" s="630"/>
      <c r="I89" s="310"/>
      <c r="J89" s="313" t="str">
        <f t="shared" si="27"/>
        <v>0</v>
      </c>
      <c r="K89" s="311"/>
      <c r="L89" s="311"/>
      <c r="M89" s="311"/>
      <c r="N89" s="311"/>
      <c r="O89" s="311"/>
      <c r="P89" s="311"/>
      <c r="Q89" s="426"/>
      <c r="R89" s="293"/>
      <c r="S89" s="623"/>
      <c r="T89" s="625"/>
      <c r="U89" s="627"/>
      <c r="V89" s="629"/>
    </row>
    <row r="90" spans="1:22" ht="14.25" x14ac:dyDescent="0.15">
      <c r="A90" s="617">
        <v>42</v>
      </c>
      <c r="B90" s="619"/>
      <c r="C90" s="617"/>
      <c r="D90" s="621"/>
      <c r="E90" s="382" t="str">
        <f>IF(D90="","",IFERROR(INDEX({"モニター・ｾｯﾄ","モニター・ｾｯﾄ","---------"},MATCH(D90,{"後方","側方","側方衝突","ｲﾝﾀｰﾛｯｸ","後付安全装置"},)),""))</f>
        <v/>
      </c>
      <c r="F90" s="501"/>
      <c r="G90" s="502"/>
      <c r="H90" s="630"/>
      <c r="I90" s="313" t="str">
        <f t="shared" si="31"/>
        <v>0</v>
      </c>
      <c r="J90" s="313" t="str">
        <f t="shared" si="27"/>
        <v>0</v>
      </c>
      <c r="K90" s="313">
        <f>IFERROR((J90+J91)/(J90+J91),"0")*I90</f>
        <v>0</v>
      </c>
      <c r="L90" s="314">
        <f>SUM(COUNTIF(D91,{"後方"})*{1})*K90</f>
        <v>0</v>
      </c>
      <c r="M90" s="314">
        <f>SUM(COUNTIF(D90,{"側方"})*{1})*K90</f>
        <v>0</v>
      </c>
      <c r="N90" s="314">
        <f>SUM(COUNTIF(D90,{"側方衝突"})*{1})*K90</f>
        <v>0</v>
      </c>
      <c r="O90" s="314">
        <f>SUM(COUNTIF(D90,{"ｲﾝﾀｰﾛｯｸ"})*{1})*K90</f>
        <v>0</v>
      </c>
      <c r="P90" s="314">
        <f>SUM(COUNTIF(D90,{"後付安全装置"})*{1})*K90</f>
        <v>0</v>
      </c>
      <c r="Q90" s="426"/>
      <c r="R90" s="293"/>
      <c r="S90" s="622"/>
      <c r="T90" s="624" t="str">
        <f>IFERROR(ROUNDDOWN(MAX(MIN(S90/2,20000),0),-3)*K90*T3/T3,"0")</f>
        <v>0</v>
      </c>
      <c r="U90" s="626" t="s">
        <v>576</v>
      </c>
      <c r="V90" s="628"/>
    </row>
    <row r="91" spans="1:22" ht="14.25" x14ac:dyDescent="0.15">
      <c r="A91" s="618"/>
      <c r="B91" s="620"/>
      <c r="C91" s="618"/>
      <c r="D91" s="621"/>
      <c r="E91" s="382" t="str">
        <f>IF(D90="","",IFERROR(INDEX({"カメラ","カメラ・ｾｯﾄ","---------"},MATCH(D90,{"後方","側方","側方衝突","ｲﾝﾀｰﾛｯｸ","後付安全装置"},)),""))</f>
        <v/>
      </c>
      <c r="F91" s="501"/>
      <c r="G91" s="502"/>
      <c r="H91" s="630"/>
      <c r="I91" s="310"/>
      <c r="J91" s="313" t="str">
        <f t="shared" si="27"/>
        <v>0</v>
      </c>
      <c r="K91" s="311"/>
      <c r="L91" s="311"/>
      <c r="M91" s="311"/>
      <c r="N91" s="311"/>
      <c r="O91" s="311"/>
      <c r="P91" s="311"/>
      <c r="Q91" s="426"/>
      <c r="R91" s="293"/>
      <c r="S91" s="623"/>
      <c r="T91" s="625"/>
      <c r="U91" s="627"/>
      <c r="V91" s="629"/>
    </row>
    <row r="92" spans="1:22" ht="14.25" x14ac:dyDescent="0.15">
      <c r="A92" s="617">
        <v>43</v>
      </c>
      <c r="B92" s="619"/>
      <c r="C92" s="617"/>
      <c r="D92" s="621"/>
      <c r="E92" s="382" t="str">
        <f>IF(D92="","",IFERROR(INDEX({"モニター・ｾｯﾄ","モニター・ｾｯﾄ","---------"},MATCH(D92,{"後方","側方","側方衝突","ｲﾝﾀｰﾛｯｸ","後付安全装置"},)),""))</f>
        <v/>
      </c>
      <c r="F92" s="501"/>
      <c r="G92" s="502"/>
      <c r="H92" s="630"/>
      <c r="I92" s="313" t="str">
        <f t="shared" si="31"/>
        <v>0</v>
      </c>
      <c r="J92" s="313" t="str">
        <f t="shared" si="27"/>
        <v>0</v>
      </c>
      <c r="K92" s="313">
        <f>IFERROR((J92+J93)/(J92+J93),"0")*I92</f>
        <v>0</v>
      </c>
      <c r="L92" s="314">
        <f>SUM(COUNTIF(D93,{"後方"})*{1})*K92</f>
        <v>0</v>
      </c>
      <c r="M92" s="314">
        <f>SUM(COUNTIF(D92,{"側方"})*{1})*K92</f>
        <v>0</v>
      </c>
      <c r="N92" s="314">
        <f>SUM(COUNTIF(D92,{"側方衝突"})*{1})*K92</f>
        <v>0</v>
      </c>
      <c r="O92" s="314">
        <f>SUM(COUNTIF(D92,{"ｲﾝﾀｰﾛｯｸ"})*{1})*K92</f>
        <v>0</v>
      </c>
      <c r="P92" s="314">
        <f>SUM(COUNTIF(D92,{"後付安全装置"})*{1})*K92</f>
        <v>0</v>
      </c>
      <c r="Q92" s="426"/>
      <c r="R92" s="293"/>
      <c r="S92" s="622"/>
      <c r="T92" s="624" t="str">
        <f>IFERROR(ROUNDDOWN(MAX(MIN(S92/2,20000),0),-3)*K92*T3/T3,"0")</f>
        <v>0</v>
      </c>
      <c r="U92" s="626" t="s">
        <v>576</v>
      </c>
      <c r="V92" s="628"/>
    </row>
    <row r="93" spans="1:22" ht="14.25" x14ac:dyDescent="0.15">
      <c r="A93" s="618"/>
      <c r="B93" s="620"/>
      <c r="C93" s="618"/>
      <c r="D93" s="621"/>
      <c r="E93" s="382" t="str">
        <f>IF(D92="","",IFERROR(INDEX({"カメラ","カメラ・ｾｯﾄ","---------"},MATCH(D92,{"後方","側方","側方衝突","ｲﾝﾀｰﾛｯｸ","後付安全装置"},)),""))</f>
        <v/>
      </c>
      <c r="F93" s="501"/>
      <c r="G93" s="502"/>
      <c r="H93" s="630"/>
      <c r="I93" s="310"/>
      <c r="J93" s="313" t="str">
        <f t="shared" si="27"/>
        <v>0</v>
      </c>
      <c r="K93" s="311"/>
      <c r="L93" s="311"/>
      <c r="M93" s="311"/>
      <c r="N93" s="311"/>
      <c r="O93" s="311"/>
      <c r="P93" s="311"/>
      <c r="Q93" s="426"/>
      <c r="R93" s="293"/>
      <c r="S93" s="623"/>
      <c r="T93" s="625"/>
      <c r="U93" s="627"/>
      <c r="V93" s="629"/>
    </row>
    <row r="94" spans="1:22" ht="14.25" x14ac:dyDescent="0.15">
      <c r="A94" s="617">
        <v>44</v>
      </c>
      <c r="B94" s="619"/>
      <c r="C94" s="617"/>
      <c r="D94" s="621"/>
      <c r="E94" s="382" t="str">
        <f>IF(D94="","",IFERROR(INDEX({"モニター・ｾｯﾄ","モニター・ｾｯﾄ","---------"},MATCH(D94,{"後方","側方","側方衝突","ｲﾝﾀｰﾛｯｸ","後付安全装置"},)),""))</f>
        <v/>
      </c>
      <c r="F94" s="501"/>
      <c r="G94" s="502"/>
      <c r="H94" s="630"/>
      <c r="I94" s="313" t="str">
        <f t="shared" si="31"/>
        <v>0</v>
      </c>
      <c r="J94" s="313" t="str">
        <f t="shared" si="27"/>
        <v>0</v>
      </c>
      <c r="K94" s="313">
        <f>IFERROR((J94+J95)/(J94+J95),"0")*I94</f>
        <v>0</v>
      </c>
      <c r="L94" s="314">
        <f>SUM(COUNTIF(D95,{"後方"})*{1})*K94</f>
        <v>0</v>
      </c>
      <c r="M94" s="314">
        <f>SUM(COUNTIF(D94,{"側方"})*{1})*K94</f>
        <v>0</v>
      </c>
      <c r="N94" s="314">
        <f>SUM(COUNTIF(D94,{"側方衝突"})*{1})*K94</f>
        <v>0</v>
      </c>
      <c r="O94" s="314">
        <f>SUM(COUNTIF(D94,{"ｲﾝﾀｰﾛｯｸ"})*{1})*K94</f>
        <v>0</v>
      </c>
      <c r="P94" s="314">
        <f>SUM(COUNTIF(D94,{"後付安全装置"})*{1})*K94</f>
        <v>0</v>
      </c>
      <c r="Q94" s="426"/>
      <c r="R94" s="293"/>
      <c r="S94" s="622"/>
      <c r="T94" s="624" t="str">
        <f>IFERROR(ROUNDDOWN(MAX(MIN(S94/2,20000),0),-3)*K94*T3/T3,"0")</f>
        <v>0</v>
      </c>
      <c r="U94" s="626" t="s">
        <v>576</v>
      </c>
      <c r="V94" s="628"/>
    </row>
    <row r="95" spans="1:22" ht="14.25" x14ac:dyDescent="0.15">
      <c r="A95" s="618"/>
      <c r="B95" s="620"/>
      <c r="C95" s="618"/>
      <c r="D95" s="621"/>
      <c r="E95" s="382" t="str">
        <f>IF(D94="","",IFERROR(INDEX({"カメラ","カメラ・ｾｯﾄ","---------"},MATCH(D94,{"後方","側方","側方衝突","ｲﾝﾀｰﾛｯｸ","後付安全装置"},)),""))</f>
        <v/>
      </c>
      <c r="F95" s="501"/>
      <c r="G95" s="502"/>
      <c r="H95" s="630"/>
      <c r="I95" s="310"/>
      <c r="J95" s="313" t="str">
        <f t="shared" si="27"/>
        <v>0</v>
      </c>
      <c r="K95" s="311"/>
      <c r="L95" s="311"/>
      <c r="M95" s="311"/>
      <c r="N95" s="311"/>
      <c r="O95" s="311"/>
      <c r="P95" s="311"/>
      <c r="Q95" s="426"/>
      <c r="R95" s="293"/>
      <c r="S95" s="623"/>
      <c r="T95" s="625"/>
      <c r="U95" s="627"/>
      <c r="V95" s="629"/>
    </row>
    <row r="96" spans="1:22" ht="14.25" x14ac:dyDescent="0.15">
      <c r="A96" s="617">
        <v>45</v>
      </c>
      <c r="B96" s="619"/>
      <c r="C96" s="617"/>
      <c r="D96" s="621"/>
      <c r="E96" s="382" t="str">
        <f>IF(D96="","",IFERROR(INDEX({"モニター・ｾｯﾄ","モニター・ｾｯﾄ","---------"},MATCH(D96,{"後方","側方","側方衝突","ｲﾝﾀｰﾛｯｸ","後付安全装置"},)),""))</f>
        <v/>
      </c>
      <c r="F96" s="501"/>
      <c r="G96" s="502"/>
      <c r="H96" s="630"/>
      <c r="I96" s="313" t="str">
        <f t="shared" si="31"/>
        <v>0</v>
      </c>
      <c r="J96" s="313" t="str">
        <f t="shared" si="27"/>
        <v>0</v>
      </c>
      <c r="K96" s="313">
        <f>IFERROR((J96+J97)/(J96+J97),"0")*I96</f>
        <v>0</v>
      </c>
      <c r="L96" s="314">
        <f>SUM(COUNTIF(D97,{"後方"})*{1})*K96</f>
        <v>0</v>
      </c>
      <c r="M96" s="314">
        <f>SUM(COUNTIF(D96,{"側方"})*{1})*K96</f>
        <v>0</v>
      </c>
      <c r="N96" s="314">
        <f>SUM(COUNTIF(D96,{"側方衝突"})*{1})*K96</f>
        <v>0</v>
      </c>
      <c r="O96" s="314">
        <f>SUM(COUNTIF(D96,{"ｲﾝﾀｰﾛｯｸ"})*{1})*K96</f>
        <v>0</v>
      </c>
      <c r="P96" s="314">
        <f>SUM(COUNTIF(D96,{"後付安全装置"})*{1})*K96</f>
        <v>0</v>
      </c>
      <c r="Q96" s="426"/>
      <c r="R96" s="293"/>
      <c r="S96" s="622"/>
      <c r="T96" s="624" t="str">
        <f>IFERROR(ROUNDDOWN(MAX(MIN(S96/2,20000),0),-3)*K96*T3/T33,"0")</f>
        <v>0</v>
      </c>
      <c r="U96" s="626" t="s">
        <v>576</v>
      </c>
      <c r="V96" s="628"/>
    </row>
    <row r="97" spans="1:22" ht="14.25" x14ac:dyDescent="0.15">
      <c r="A97" s="618"/>
      <c r="B97" s="620"/>
      <c r="C97" s="618"/>
      <c r="D97" s="621"/>
      <c r="E97" s="382" t="str">
        <f>IF(D96="","",IFERROR(INDEX({"カメラ","カメラ・ｾｯﾄ","---------"},MATCH(D96,{"後方","側方","側方衝突","ｲﾝﾀｰﾛｯｸ","後付安全装置"},)),""))</f>
        <v/>
      </c>
      <c r="F97" s="501"/>
      <c r="G97" s="502"/>
      <c r="H97" s="630"/>
      <c r="I97" s="310"/>
      <c r="J97" s="313" t="str">
        <f t="shared" si="27"/>
        <v>0</v>
      </c>
      <c r="K97" s="311"/>
      <c r="L97" s="311"/>
      <c r="M97" s="311"/>
      <c r="N97" s="311"/>
      <c r="O97" s="311"/>
      <c r="P97" s="311"/>
      <c r="Q97" s="426"/>
      <c r="R97" s="293"/>
      <c r="S97" s="623"/>
      <c r="T97" s="625"/>
      <c r="U97" s="627"/>
      <c r="V97" s="629"/>
    </row>
    <row r="98" spans="1:22" ht="14.25" x14ac:dyDescent="0.15">
      <c r="A98" s="617">
        <v>46</v>
      </c>
      <c r="B98" s="619"/>
      <c r="C98" s="617"/>
      <c r="D98" s="621"/>
      <c r="E98" s="382" t="str">
        <f>IF(D98="","",IFERROR(INDEX({"モニター・ｾｯﾄ","モニター・ｾｯﾄ","---------"},MATCH(D98,{"後方","側方","側方衝突","ｲﾝﾀｰﾛｯｸ","後付安全装置"},)),""))</f>
        <v/>
      </c>
      <c r="F98" s="501"/>
      <c r="G98" s="502"/>
      <c r="H98" s="630"/>
      <c r="I98" s="313" t="str">
        <f t="shared" si="31"/>
        <v>0</v>
      </c>
      <c r="J98" s="313" t="str">
        <f t="shared" si="27"/>
        <v>0</v>
      </c>
      <c r="K98" s="313">
        <f>IFERROR((J98+J99)/(J98+J99),"0")*I98</f>
        <v>0</v>
      </c>
      <c r="L98" s="314">
        <f>SUM(COUNTIF(D99,{"後方"})*{1})*K98</f>
        <v>0</v>
      </c>
      <c r="M98" s="314">
        <f>SUM(COUNTIF(D98,{"側方"})*{1})*K98</f>
        <v>0</v>
      </c>
      <c r="N98" s="314">
        <f>SUM(COUNTIF(D98,{"側方衝突"})*{1})*K98</f>
        <v>0</v>
      </c>
      <c r="O98" s="314">
        <f>SUM(COUNTIF(D98,{"ｲﾝﾀｰﾛｯｸ"})*{1})*K98</f>
        <v>0</v>
      </c>
      <c r="P98" s="314">
        <f>SUM(COUNTIF(D98,{"後付安全装置"})*{1})*K98</f>
        <v>0</v>
      </c>
      <c r="Q98" s="426"/>
      <c r="R98" s="293"/>
      <c r="S98" s="622"/>
      <c r="T98" s="624" t="str">
        <f>IFERROR(ROUNDDOWN(MAX(MIN(S98/2,20000),0),-3)*K98*T3/T3,"0")</f>
        <v>0</v>
      </c>
      <c r="U98" s="626" t="s">
        <v>576</v>
      </c>
      <c r="V98" s="628"/>
    </row>
    <row r="99" spans="1:22" ht="14.25" x14ac:dyDescent="0.15">
      <c r="A99" s="618"/>
      <c r="B99" s="620"/>
      <c r="C99" s="618"/>
      <c r="D99" s="621"/>
      <c r="E99" s="382" t="str">
        <f>IF(D98="","",IFERROR(INDEX({"カメラ","カメラ・ｾｯﾄ","---------"},MATCH(D98,{"後方","側方","側方衝突","ｲﾝﾀｰﾛｯｸ","後付安全装置"},)),""))</f>
        <v/>
      </c>
      <c r="F99" s="501"/>
      <c r="G99" s="502"/>
      <c r="H99" s="630"/>
      <c r="I99" s="310"/>
      <c r="J99" s="313" t="str">
        <f t="shared" si="27"/>
        <v>0</v>
      </c>
      <c r="K99" s="311"/>
      <c r="L99" s="311"/>
      <c r="M99" s="311"/>
      <c r="N99" s="311"/>
      <c r="O99" s="311"/>
      <c r="P99" s="311"/>
      <c r="Q99" s="426"/>
      <c r="R99" s="293"/>
      <c r="S99" s="623"/>
      <c r="T99" s="625"/>
      <c r="U99" s="627"/>
      <c r="V99" s="629"/>
    </row>
    <row r="100" spans="1:22" ht="14.25" x14ac:dyDescent="0.15">
      <c r="A100" s="617">
        <v>47</v>
      </c>
      <c r="B100" s="619"/>
      <c r="C100" s="617"/>
      <c r="D100" s="621"/>
      <c r="E100" s="382" t="str">
        <f>IF(D100="","",IFERROR(INDEX({"モニター・ｾｯﾄ","モニター・ｾｯﾄ","---------"},MATCH(D100,{"後方","側方","側方衝突","ｲﾝﾀｰﾛｯｸ","後付安全装置"},)),""))</f>
        <v/>
      </c>
      <c r="F100" s="501"/>
      <c r="G100" s="502"/>
      <c r="H100" s="630"/>
      <c r="I100" s="313" t="str">
        <f t="shared" si="31"/>
        <v>0</v>
      </c>
      <c r="J100" s="313" t="str">
        <f t="shared" si="27"/>
        <v>0</v>
      </c>
      <c r="K100" s="313">
        <f>IFERROR((J100+J101)/(J100+J101),"0")*I100</f>
        <v>0</v>
      </c>
      <c r="L100" s="314">
        <f>SUM(COUNTIF(D101,{"後方"})*{1})*K100</f>
        <v>0</v>
      </c>
      <c r="M100" s="314">
        <f>SUM(COUNTIF(D100,{"側方"})*{1})*K100</f>
        <v>0</v>
      </c>
      <c r="N100" s="314">
        <f>SUM(COUNTIF(D100,{"側方衝突"})*{1})*K100</f>
        <v>0</v>
      </c>
      <c r="O100" s="314">
        <f>SUM(COUNTIF(D100,{"ｲﾝﾀｰﾛｯｸ"})*{1})*K100</f>
        <v>0</v>
      </c>
      <c r="P100" s="314">
        <f>SUM(COUNTIF(D100,{"後付安全装置"})*{1})*K100</f>
        <v>0</v>
      </c>
      <c r="Q100" s="426"/>
      <c r="R100" s="293"/>
      <c r="S100" s="622"/>
      <c r="T100" s="624" t="str">
        <f>IFERROR(ROUNDDOWN(MAX(MIN(S100/2,20000),0),-3)*K100*T3/T3,"0")</f>
        <v>0</v>
      </c>
      <c r="U100" s="626" t="s">
        <v>576</v>
      </c>
      <c r="V100" s="628"/>
    </row>
    <row r="101" spans="1:22" ht="14.25" x14ac:dyDescent="0.15">
      <c r="A101" s="618"/>
      <c r="B101" s="620"/>
      <c r="C101" s="618"/>
      <c r="D101" s="621"/>
      <c r="E101" s="382" t="str">
        <f>IF(D100="","",IFERROR(INDEX({"カメラ","カメラ・ｾｯﾄ","---------"},MATCH(D100,{"後方","側方","側方衝突","ｲﾝﾀｰﾛｯｸ","後付安全装置"},)),""))</f>
        <v/>
      </c>
      <c r="F101" s="501"/>
      <c r="G101" s="502"/>
      <c r="H101" s="630"/>
      <c r="I101" s="310"/>
      <c r="J101" s="313" t="str">
        <f t="shared" si="27"/>
        <v>0</v>
      </c>
      <c r="K101" s="311"/>
      <c r="L101" s="311"/>
      <c r="M101" s="311"/>
      <c r="N101" s="311"/>
      <c r="O101" s="311"/>
      <c r="P101" s="311"/>
      <c r="Q101" s="426"/>
      <c r="R101" s="293"/>
      <c r="S101" s="623"/>
      <c r="T101" s="625"/>
      <c r="U101" s="627"/>
      <c r="V101" s="629"/>
    </row>
    <row r="102" spans="1:22" ht="14.25" x14ac:dyDescent="0.15">
      <c r="A102" s="617">
        <v>48</v>
      </c>
      <c r="B102" s="619"/>
      <c r="C102" s="617"/>
      <c r="D102" s="621"/>
      <c r="E102" s="382" t="str">
        <f>IF(D102="","",IFERROR(INDEX({"モニター・ｾｯﾄ","モニター・ｾｯﾄ","---------"},MATCH(D102,{"後方","側方","側方衝突","ｲﾝﾀｰﾛｯｸ","後付安全装置"},)),""))</f>
        <v/>
      </c>
      <c r="F102" s="501"/>
      <c r="G102" s="502"/>
      <c r="H102" s="630"/>
      <c r="I102" s="313" t="str">
        <f t="shared" si="31"/>
        <v>0</v>
      </c>
      <c r="J102" s="313" t="str">
        <f t="shared" si="27"/>
        <v>0</v>
      </c>
      <c r="K102" s="313">
        <f>IFERROR((J102+J103)/(J102+J103),"0")*I102</f>
        <v>0</v>
      </c>
      <c r="L102" s="314">
        <f>SUM(COUNTIF(D103,{"後方"})*{1})*K102</f>
        <v>0</v>
      </c>
      <c r="M102" s="314">
        <f>SUM(COUNTIF(D102,{"側方"})*{1})*K102</f>
        <v>0</v>
      </c>
      <c r="N102" s="314">
        <f>SUM(COUNTIF(D102,{"側方衝突"})*{1})*K102</f>
        <v>0</v>
      </c>
      <c r="O102" s="314">
        <f>SUM(COUNTIF(D102,{"ｲﾝﾀｰﾛｯｸ"})*{1})*K102</f>
        <v>0</v>
      </c>
      <c r="P102" s="314">
        <f>SUM(COUNTIF(D102,{"後付安全装置"})*{1})*K102</f>
        <v>0</v>
      </c>
      <c r="Q102" s="426"/>
      <c r="R102" s="293"/>
      <c r="S102" s="622"/>
      <c r="T102" s="624" t="str">
        <f>IFERROR(ROUNDDOWN(MAX(MIN(S102/2,20000),0),-3)*K102*T3/T3,"0")</f>
        <v>0</v>
      </c>
      <c r="U102" s="626" t="s">
        <v>576</v>
      </c>
      <c r="V102" s="628"/>
    </row>
    <row r="103" spans="1:22" ht="14.25" x14ac:dyDescent="0.15">
      <c r="A103" s="618"/>
      <c r="B103" s="620"/>
      <c r="C103" s="618"/>
      <c r="D103" s="621"/>
      <c r="E103" s="382" t="str">
        <f>IF(D102="","",IFERROR(INDEX({"カメラ","カメラ・ｾｯﾄ","---------"},MATCH(D102,{"後方","側方","側方衝突","ｲﾝﾀｰﾛｯｸ","後付安全装置"},)),""))</f>
        <v/>
      </c>
      <c r="F103" s="501"/>
      <c r="G103" s="502"/>
      <c r="H103" s="630"/>
      <c r="I103" s="310"/>
      <c r="J103" s="313" t="str">
        <f t="shared" si="27"/>
        <v>0</v>
      </c>
      <c r="K103" s="311"/>
      <c r="L103" s="311"/>
      <c r="M103" s="311"/>
      <c r="N103" s="311"/>
      <c r="O103" s="311"/>
      <c r="P103" s="311"/>
      <c r="Q103" s="426"/>
      <c r="R103" s="293"/>
      <c r="S103" s="623"/>
      <c r="T103" s="625"/>
      <c r="U103" s="627"/>
      <c r="V103" s="629"/>
    </row>
    <row r="104" spans="1:22" ht="14.25" x14ac:dyDescent="0.15">
      <c r="A104" s="617">
        <v>49</v>
      </c>
      <c r="B104" s="619"/>
      <c r="C104" s="617"/>
      <c r="D104" s="621"/>
      <c r="E104" s="382" t="str">
        <f>IF(D104="","",IFERROR(INDEX({"モニター・ｾｯﾄ","モニター・ｾｯﾄ","---------"},MATCH(D104,{"後方","側方","側方衝突","ｲﾝﾀｰﾛｯｸ","後付安全装置"},)),""))</f>
        <v/>
      </c>
      <c r="F104" s="501"/>
      <c r="G104" s="502"/>
      <c r="H104" s="630"/>
      <c r="I104" s="313" t="str">
        <f t="shared" si="31"/>
        <v>0</v>
      </c>
      <c r="J104" s="313" t="str">
        <f t="shared" si="27"/>
        <v>0</v>
      </c>
      <c r="K104" s="313">
        <f>IFERROR((J104+J105)/(J104+J105),"0")*I104</f>
        <v>0</v>
      </c>
      <c r="L104" s="314">
        <f>SUM(COUNTIF(D105,{"後方"})*{1})*K104</f>
        <v>0</v>
      </c>
      <c r="M104" s="314">
        <f>SUM(COUNTIF(D104,{"側方"})*{1})*K104</f>
        <v>0</v>
      </c>
      <c r="N104" s="314">
        <f>SUM(COUNTIF(D104,{"側方衝突"})*{1})*K104</f>
        <v>0</v>
      </c>
      <c r="O104" s="314">
        <f>SUM(COUNTIF(D104,{"ｲﾝﾀｰﾛｯｸ"})*{1})*K104</f>
        <v>0</v>
      </c>
      <c r="P104" s="314">
        <f>SUM(COUNTIF(D104,{"後付安全装置"})*{1})*K104</f>
        <v>0</v>
      </c>
      <c r="Q104" s="426"/>
      <c r="R104" s="293"/>
      <c r="S104" s="622"/>
      <c r="T104" s="624" t="str">
        <f>IFERROR(ROUNDDOWN(MAX(MIN(S104/2,20000),0),-3)*K104*T3/T3,"0")</f>
        <v>0</v>
      </c>
      <c r="U104" s="626" t="s">
        <v>576</v>
      </c>
      <c r="V104" s="628"/>
    </row>
    <row r="105" spans="1:22" ht="14.25" x14ac:dyDescent="0.15">
      <c r="A105" s="618"/>
      <c r="B105" s="620"/>
      <c r="C105" s="618"/>
      <c r="D105" s="621"/>
      <c r="E105" s="382" t="str">
        <f>IF(D104="","",IFERROR(INDEX({"カメラ","カメラ・ｾｯﾄ","---------"},MATCH(D104,{"後方","側方","側方衝突","ｲﾝﾀｰﾛｯｸ","後付安全装置"},)),""))</f>
        <v/>
      </c>
      <c r="F105" s="501"/>
      <c r="G105" s="502"/>
      <c r="H105" s="630"/>
      <c r="I105" s="310"/>
      <c r="J105" s="313" t="str">
        <f t="shared" si="27"/>
        <v>0</v>
      </c>
      <c r="K105" s="311"/>
      <c r="L105" s="311"/>
      <c r="M105" s="311"/>
      <c r="N105" s="311"/>
      <c r="O105" s="311"/>
      <c r="P105" s="311"/>
      <c r="Q105" s="426"/>
      <c r="R105" s="293"/>
      <c r="S105" s="623"/>
      <c r="T105" s="625"/>
      <c r="U105" s="627"/>
      <c r="V105" s="629"/>
    </row>
    <row r="106" spans="1:22" ht="14.25" x14ac:dyDescent="0.15">
      <c r="A106" s="617">
        <v>50</v>
      </c>
      <c r="B106" s="619"/>
      <c r="C106" s="617"/>
      <c r="D106" s="621"/>
      <c r="E106" s="382" t="str">
        <f>IF(D106="","",IFERROR(INDEX({"モニター・ｾｯﾄ","モニター・ｾｯﾄ","---------"},MATCH(D106,{"後方","側方","側方衝突","ｲﾝﾀｰﾛｯｸ","後付安全装置"},)),""))</f>
        <v/>
      </c>
      <c r="F106" s="303"/>
      <c r="G106" s="304"/>
      <c r="H106" s="630"/>
      <c r="I106" s="313" t="str">
        <f t="shared" ref="I106" si="32">IF(H106 &lt;&gt; "", "1", "0")</f>
        <v>0</v>
      </c>
      <c r="J106" s="313" t="str">
        <f t="shared" si="27"/>
        <v>0</v>
      </c>
      <c r="K106" s="313">
        <f>IFERROR((J106+J107)/(J106+J107),"0")*I106</f>
        <v>0</v>
      </c>
      <c r="L106" s="314">
        <f>SUM(COUNTIF(D106,{"後方"})*{1})*K106</f>
        <v>0</v>
      </c>
      <c r="M106" s="314">
        <f>SUM(COUNTIF(D106,{"側方"})*{1})*K106</f>
        <v>0</v>
      </c>
      <c r="N106" s="314">
        <f>SUM(COUNTIF(D106,{"側方衝突"})*{1})*K106</f>
        <v>0</v>
      </c>
      <c r="O106" s="314">
        <f>SUM(COUNTIF(D106,{"ｲﾝﾀｰﾛｯｸ"})*{1})*K106</f>
        <v>0</v>
      </c>
      <c r="P106" s="314">
        <f>SUM(COUNTIF(D106,{"後付安全装置"})*{1})*K106</f>
        <v>0</v>
      </c>
      <c r="Q106" s="426"/>
      <c r="R106" s="293"/>
      <c r="S106" s="622"/>
      <c r="T106" s="624" t="str">
        <f>IFERROR(ROUNDDOWN(MAX(MIN(S106/2,20000),0),-3)*K106*T3/T3,"0")</f>
        <v>0</v>
      </c>
      <c r="U106" s="626" t="s">
        <v>576</v>
      </c>
      <c r="V106" s="628"/>
    </row>
    <row r="107" spans="1:22" ht="15" thickBot="1" x14ac:dyDescent="0.2">
      <c r="A107" s="618"/>
      <c r="B107" s="620"/>
      <c r="C107" s="618"/>
      <c r="D107" s="621"/>
      <c r="E107" s="382" t="str">
        <f>IF(D106="","",IFERROR(INDEX({"カメラ","カメラ・ｾｯﾄ","---------"},MATCH(D106,{"後方","側方","側方衝突","ｲﾝﾀｰﾛｯｸ","後付安全装置"},)),""))</f>
        <v/>
      </c>
      <c r="F107" s="303"/>
      <c r="G107" s="305"/>
      <c r="H107" s="630"/>
      <c r="I107" s="310"/>
      <c r="J107" s="313" t="str">
        <f t="shared" si="27"/>
        <v>0</v>
      </c>
      <c r="K107" s="311"/>
      <c r="L107" s="311"/>
      <c r="M107" s="311"/>
      <c r="N107" s="311"/>
      <c r="O107" s="311"/>
      <c r="P107" s="311"/>
      <c r="Q107" s="426"/>
      <c r="R107" s="293"/>
      <c r="S107" s="623"/>
      <c r="T107" s="625"/>
      <c r="U107" s="627"/>
      <c r="V107" s="629"/>
    </row>
    <row r="108" spans="1:22" ht="18.75" x14ac:dyDescent="0.15">
      <c r="A108" s="614"/>
      <c r="B108" s="615"/>
      <c r="C108" s="615"/>
      <c r="D108" s="615"/>
      <c r="E108" s="615"/>
      <c r="F108" s="615"/>
      <c r="G108" s="615"/>
      <c r="H108" s="616"/>
      <c r="I108" s="310"/>
      <c r="J108" s="311"/>
      <c r="K108" s="311"/>
      <c r="L108" s="311">
        <f>SUM(L8:L107)</f>
        <v>0</v>
      </c>
      <c r="M108" s="311">
        <f t="shared" ref="M108:P108" si="33">SUM(M8:M107)</f>
        <v>0</v>
      </c>
      <c r="N108" s="311">
        <f>SUM(N8:N107)</f>
        <v>0</v>
      </c>
      <c r="O108" s="311">
        <f t="shared" si="33"/>
        <v>0</v>
      </c>
      <c r="P108" s="311">
        <f t="shared" si="33"/>
        <v>0</v>
      </c>
      <c r="Q108" s="426"/>
      <c r="R108" s="293"/>
      <c r="S108" s="306" t="s">
        <v>577</v>
      </c>
      <c r="T108" s="316">
        <f>SUM(T8:T107)</f>
        <v>0</v>
      </c>
      <c r="U108" s="307"/>
      <c r="V108" s="307"/>
    </row>
    <row r="109" spans="1:22" ht="14.25" x14ac:dyDescent="0.15">
      <c r="A109" s="308" t="s">
        <v>433</v>
      </c>
      <c r="B109" s="308"/>
      <c r="I109" s="310"/>
      <c r="J109" s="310"/>
      <c r="K109" s="310"/>
      <c r="L109" s="312" t="s">
        <v>567</v>
      </c>
      <c r="M109" s="312" t="s">
        <v>568</v>
      </c>
      <c r="N109" s="312" t="s">
        <v>1116</v>
      </c>
      <c r="O109" s="312" t="s">
        <v>569</v>
      </c>
      <c r="P109" s="312" t="s">
        <v>570</v>
      </c>
      <c r="Q109" s="426"/>
      <c r="R109" s="293"/>
      <c r="S109" s="309"/>
    </row>
    <row r="110" spans="1:22" ht="13.5" customHeight="1" x14ac:dyDescent="0.15">
      <c r="L110" s="293"/>
      <c r="M110" s="293"/>
      <c r="N110" s="293"/>
      <c r="O110" s="293"/>
      <c r="P110" s="293"/>
      <c r="Q110" s="293"/>
      <c r="R110" s="293"/>
    </row>
    <row r="111" spans="1:22" ht="13.5" customHeight="1" x14ac:dyDescent="0.15">
      <c r="L111" s="293"/>
      <c r="M111" s="293"/>
      <c r="N111" s="293"/>
      <c r="O111" s="293"/>
      <c r="P111" s="293"/>
      <c r="Q111" s="293"/>
      <c r="R111" s="293"/>
    </row>
    <row r="112" spans="1:22" ht="13.5" customHeight="1" x14ac:dyDescent="0.15">
      <c r="L112" s="293"/>
      <c r="M112" s="293"/>
      <c r="N112" s="293"/>
      <c r="O112" s="293"/>
      <c r="P112" s="293"/>
      <c r="Q112" s="293"/>
      <c r="R112" s="293"/>
    </row>
    <row r="113" ht="13.5" customHeight="1" x14ac:dyDescent="0.15"/>
    <row r="114" ht="13.5" customHeight="1" x14ac:dyDescent="0.15"/>
    <row r="115" ht="13.5" customHeight="1" x14ac:dyDescent="0.15"/>
  </sheetData>
  <sheetProtection sheet="1" objects="1" scenarios="1"/>
  <mergeCells count="469">
    <mergeCell ref="U102:U103"/>
    <mergeCell ref="U104:U105"/>
    <mergeCell ref="V66:V67"/>
    <mergeCell ref="V68:V69"/>
    <mergeCell ref="V70:V71"/>
    <mergeCell ref="V72:V73"/>
    <mergeCell ref="V74:V75"/>
    <mergeCell ref="V76:V77"/>
    <mergeCell ref="V78:V79"/>
    <mergeCell ref="V80:V81"/>
    <mergeCell ref="V82:V83"/>
    <mergeCell ref="V84:V85"/>
    <mergeCell ref="V86:V87"/>
    <mergeCell ref="V88:V89"/>
    <mergeCell ref="V90:V91"/>
    <mergeCell ref="V92:V93"/>
    <mergeCell ref="V94:V95"/>
    <mergeCell ref="V96:V97"/>
    <mergeCell ref="V98:V99"/>
    <mergeCell ref="V100:V101"/>
    <mergeCell ref="V102:V103"/>
    <mergeCell ref="V104:V105"/>
    <mergeCell ref="U84:U85"/>
    <mergeCell ref="U86:U87"/>
    <mergeCell ref="U88:U89"/>
    <mergeCell ref="U90:U91"/>
    <mergeCell ref="U92:U93"/>
    <mergeCell ref="U94:U95"/>
    <mergeCell ref="U96:U97"/>
    <mergeCell ref="U98:U99"/>
    <mergeCell ref="U100:U101"/>
    <mergeCell ref="U66:U67"/>
    <mergeCell ref="U68:U69"/>
    <mergeCell ref="U70:U71"/>
    <mergeCell ref="U72:U73"/>
    <mergeCell ref="U74:U75"/>
    <mergeCell ref="U76:U77"/>
    <mergeCell ref="U78:U79"/>
    <mergeCell ref="U80:U81"/>
    <mergeCell ref="U82:U83"/>
    <mergeCell ref="S102:S103"/>
    <mergeCell ref="S104:S105"/>
    <mergeCell ref="T66:T67"/>
    <mergeCell ref="T68:T69"/>
    <mergeCell ref="T70:T71"/>
    <mergeCell ref="T72:T73"/>
    <mergeCell ref="T74:T75"/>
    <mergeCell ref="T76:T77"/>
    <mergeCell ref="T78:T79"/>
    <mergeCell ref="T80:T81"/>
    <mergeCell ref="T82:T83"/>
    <mergeCell ref="T84:T85"/>
    <mergeCell ref="T86:T87"/>
    <mergeCell ref="T88:T89"/>
    <mergeCell ref="T90:T91"/>
    <mergeCell ref="T92:T93"/>
    <mergeCell ref="T94:T95"/>
    <mergeCell ref="T96:T97"/>
    <mergeCell ref="T98:T99"/>
    <mergeCell ref="T100:T101"/>
    <mergeCell ref="T102:T103"/>
    <mergeCell ref="T104:T105"/>
    <mergeCell ref="S84:S85"/>
    <mergeCell ref="S86:S87"/>
    <mergeCell ref="S88:S89"/>
    <mergeCell ref="S90:S91"/>
    <mergeCell ref="S92:S93"/>
    <mergeCell ref="S94:S95"/>
    <mergeCell ref="S96:S97"/>
    <mergeCell ref="S98:S99"/>
    <mergeCell ref="S100:S101"/>
    <mergeCell ref="S66:S67"/>
    <mergeCell ref="S68:S69"/>
    <mergeCell ref="S70:S71"/>
    <mergeCell ref="S72:S73"/>
    <mergeCell ref="S74:S75"/>
    <mergeCell ref="S76:S77"/>
    <mergeCell ref="S78:S79"/>
    <mergeCell ref="S80:S81"/>
    <mergeCell ref="S82:S83"/>
    <mergeCell ref="D102:D103"/>
    <mergeCell ref="D104:D105"/>
    <mergeCell ref="H66:H67"/>
    <mergeCell ref="H68:H69"/>
    <mergeCell ref="H70:H71"/>
    <mergeCell ref="H72:H73"/>
    <mergeCell ref="H74:H75"/>
    <mergeCell ref="H76:H77"/>
    <mergeCell ref="H78:H79"/>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D84:D85"/>
    <mergeCell ref="D86:D87"/>
    <mergeCell ref="D88:D89"/>
    <mergeCell ref="D90:D91"/>
    <mergeCell ref="D92:D93"/>
    <mergeCell ref="D94:D95"/>
    <mergeCell ref="D96:D97"/>
    <mergeCell ref="D98:D99"/>
    <mergeCell ref="D100:D101"/>
    <mergeCell ref="D66:D67"/>
    <mergeCell ref="D68:D69"/>
    <mergeCell ref="D70:D71"/>
    <mergeCell ref="D72:D73"/>
    <mergeCell ref="D74:D75"/>
    <mergeCell ref="D76:D77"/>
    <mergeCell ref="D78:D79"/>
    <mergeCell ref="D80:D81"/>
    <mergeCell ref="D82:D83"/>
    <mergeCell ref="C104:C10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A102:A103"/>
    <mergeCell ref="A104:A10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A84:A85"/>
    <mergeCell ref="A86:A87"/>
    <mergeCell ref="A88:A89"/>
    <mergeCell ref="A90:A91"/>
    <mergeCell ref="A92:A93"/>
    <mergeCell ref="A94:A95"/>
    <mergeCell ref="A96:A97"/>
    <mergeCell ref="A98:A99"/>
    <mergeCell ref="A100:A101"/>
    <mergeCell ref="A66:A67"/>
    <mergeCell ref="A68:A69"/>
    <mergeCell ref="A70:A71"/>
    <mergeCell ref="A72:A73"/>
    <mergeCell ref="A74:A75"/>
    <mergeCell ref="A76:A77"/>
    <mergeCell ref="A78:A79"/>
    <mergeCell ref="A80:A81"/>
    <mergeCell ref="A82:A83"/>
    <mergeCell ref="V6:V7"/>
    <mergeCell ref="B3:B4"/>
    <mergeCell ref="C3:E4"/>
    <mergeCell ref="B5:F5"/>
    <mergeCell ref="B6:B7"/>
    <mergeCell ref="C6:C7"/>
    <mergeCell ref="D6:D7"/>
    <mergeCell ref="E6:F7"/>
    <mergeCell ref="G6:G7"/>
    <mergeCell ref="S6:S7"/>
    <mergeCell ref="T6:T7"/>
    <mergeCell ref="U6:U7"/>
    <mergeCell ref="V3:V4"/>
    <mergeCell ref="U5:V5"/>
    <mergeCell ref="U3:U4"/>
    <mergeCell ref="T3:T4"/>
    <mergeCell ref="S3:S4"/>
    <mergeCell ref="G3:G4"/>
    <mergeCell ref="A8:A9"/>
    <mergeCell ref="B8:B9"/>
    <mergeCell ref="C8:C9"/>
    <mergeCell ref="D8:D9"/>
    <mergeCell ref="S8:S9"/>
    <mergeCell ref="T8:T9"/>
    <mergeCell ref="V10:V11"/>
    <mergeCell ref="U8:U9"/>
    <mergeCell ref="V8:V9"/>
    <mergeCell ref="A10:A11"/>
    <mergeCell ref="B10:B11"/>
    <mergeCell ref="C10:C11"/>
    <mergeCell ref="D10:D11"/>
    <mergeCell ref="S10:S11"/>
    <mergeCell ref="T10:T11"/>
    <mergeCell ref="U10:U11"/>
    <mergeCell ref="H8:H9"/>
    <mergeCell ref="H10:H11"/>
    <mergeCell ref="S12:S13"/>
    <mergeCell ref="T12:T13"/>
    <mergeCell ref="U12:U13"/>
    <mergeCell ref="V12:V13"/>
    <mergeCell ref="A14:A15"/>
    <mergeCell ref="B14:B15"/>
    <mergeCell ref="C14:C15"/>
    <mergeCell ref="D14:D15"/>
    <mergeCell ref="A12:A13"/>
    <mergeCell ref="B12:B13"/>
    <mergeCell ref="C12:C13"/>
    <mergeCell ref="D12:D13"/>
    <mergeCell ref="S14:S15"/>
    <mergeCell ref="T14:T15"/>
    <mergeCell ref="U14:U15"/>
    <mergeCell ref="V14:V15"/>
    <mergeCell ref="H12:H13"/>
    <mergeCell ref="H14:H15"/>
    <mergeCell ref="A16:A17"/>
    <mergeCell ref="B16:B17"/>
    <mergeCell ref="C16:C17"/>
    <mergeCell ref="D16:D17"/>
    <mergeCell ref="S16:S17"/>
    <mergeCell ref="T16:T17"/>
    <mergeCell ref="U16:U17"/>
    <mergeCell ref="V16:V17"/>
    <mergeCell ref="H16:H17"/>
    <mergeCell ref="V22:V23"/>
    <mergeCell ref="S18:S19"/>
    <mergeCell ref="T18:T19"/>
    <mergeCell ref="U18:U19"/>
    <mergeCell ref="V18:V19"/>
    <mergeCell ref="A20:A21"/>
    <mergeCell ref="B20:B21"/>
    <mergeCell ref="C20:C21"/>
    <mergeCell ref="D20:D21"/>
    <mergeCell ref="S20:S21"/>
    <mergeCell ref="A18:A19"/>
    <mergeCell ref="B18:B19"/>
    <mergeCell ref="C18:C19"/>
    <mergeCell ref="D18:D19"/>
    <mergeCell ref="T20:T21"/>
    <mergeCell ref="U20:U21"/>
    <mergeCell ref="V20:V21"/>
    <mergeCell ref="H18:H19"/>
    <mergeCell ref="H20:H21"/>
    <mergeCell ref="H22:H23"/>
    <mergeCell ref="A22:A23"/>
    <mergeCell ref="B22:B23"/>
    <mergeCell ref="C22:C23"/>
    <mergeCell ref="D22:D23"/>
    <mergeCell ref="S22:S23"/>
    <mergeCell ref="T22:T23"/>
    <mergeCell ref="U22:U23"/>
    <mergeCell ref="A28:A29"/>
    <mergeCell ref="B28:B29"/>
    <mergeCell ref="C28:C29"/>
    <mergeCell ref="D28:D29"/>
    <mergeCell ref="S28:S29"/>
    <mergeCell ref="T28:T29"/>
    <mergeCell ref="U28:U29"/>
    <mergeCell ref="V24:V25"/>
    <mergeCell ref="A26:A27"/>
    <mergeCell ref="B26:B27"/>
    <mergeCell ref="C26:C27"/>
    <mergeCell ref="D26:D27"/>
    <mergeCell ref="S26:S27"/>
    <mergeCell ref="T26:T27"/>
    <mergeCell ref="U26:U27"/>
    <mergeCell ref="V26:V27"/>
    <mergeCell ref="A24:A25"/>
    <mergeCell ref="B24:B25"/>
    <mergeCell ref="C24:C25"/>
    <mergeCell ref="D24:D25"/>
    <mergeCell ref="S24:S25"/>
    <mergeCell ref="T24:T25"/>
    <mergeCell ref="U24:U25"/>
    <mergeCell ref="H24:H25"/>
    <mergeCell ref="H26:H27"/>
    <mergeCell ref="V28:V29"/>
    <mergeCell ref="A30:A31"/>
    <mergeCell ref="B30:B31"/>
    <mergeCell ref="C30:C31"/>
    <mergeCell ref="D30:D31"/>
    <mergeCell ref="S30:S31"/>
    <mergeCell ref="T30:T31"/>
    <mergeCell ref="U30:U31"/>
    <mergeCell ref="V30:V31"/>
    <mergeCell ref="H28:H29"/>
    <mergeCell ref="H30:H31"/>
    <mergeCell ref="U32:U33"/>
    <mergeCell ref="V32:V33"/>
    <mergeCell ref="A34:A35"/>
    <mergeCell ref="B34:B35"/>
    <mergeCell ref="C34:C35"/>
    <mergeCell ref="D34:D35"/>
    <mergeCell ref="S34:S35"/>
    <mergeCell ref="T34:T35"/>
    <mergeCell ref="U34:U35"/>
    <mergeCell ref="V34:V35"/>
    <mergeCell ref="H32:H33"/>
    <mergeCell ref="H34:H35"/>
    <mergeCell ref="A32:A33"/>
    <mergeCell ref="B32:B33"/>
    <mergeCell ref="C32:C33"/>
    <mergeCell ref="D32:D33"/>
    <mergeCell ref="S32:S33"/>
    <mergeCell ref="T32:T33"/>
    <mergeCell ref="A36:A37"/>
    <mergeCell ref="B36:B37"/>
    <mergeCell ref="C36:C37"/>
    <mergeCell ref="D36:D37"/>
    <mergeCell ref="S36:S37"/>
    <mergeCell ref="T36:T37"/>
    <mergeCell ref="U36:U37"/>
    <mergeCell ref="V36:V37"/>
    <mergeCell ref="H36:H37"/>
    <mergeCell ref="A38:A39"/>
    <mergeCell ref="B38:B39"/>
    <mergeCell ref="C38:C39"/>
    <mergeCell ref="D38:D39"/>
    <mergeCell ref="S38:S39"/>
    <mergeCell ref="T38:T39"/>
    <mergeCell ref="U38:U39"/>
    <mergeCell ref="V38:V39"/>
    <mergeCell ref="H38:H39"/>
    <mergeCell ref="A40:A41"/>
    <mergeCell ref="B40:B41"/>
    <mergeCell ref="C40:C41"/>
    <mergeCell ref="D40:D41"/>
    <mergeCell ref="S40:S41"/>
    <mergeCell ref="T40:T41"/>
    <mergeCell ref="U40:U41"/>
    <mergeCell ref="V40:V41"/>
    <mergeCell ref="H40:H41"/>
    <mergeCell ref="A42:A43"/>
    <mergeCell ref="B42:B43"/>
    <mergeCell ref="C42:C43"/>
    <mergeCell ref="D42:D43"/>
    <mergeCell ref="S42:S43"/>
    <mergeCell ref="T42:T43"/>
    <mergeCell ref="U42:U43"/>
    <mergeCell ref="V42:V43"/>
    <mergeCell ref="H42:H43"/>
    <mergeCell ref="A44:A45"/>
    <mergeCell ref="B44:B45"/>
    <mergeCell ref="C44:C45"/>
    <mergeCell ref="D44:D45"/>
    <mergeCell ref="S44:S45"/>
    <mergeCell ref="T44:T45"/>
    <mergeCell ref="U44:U45"/>
    <mergeCell ref="V44:V45"/>
    <mergeCell ref="H44:H45"/>
    <mergeCell ref="A46:A47"/>
    <mergeCell ref="B46:B47"/>
    <mergeCell ref="C46:C47"/>
    <mergeCell ref="D46:D47"/>
    <mergeCell ref="S46:S47"/>
    <mergeCell ref="T46:T47"/>
    <mergeCell ref="U46:U47"/>
    <mergeCell ref="V46:V47"/>
    <mergeCell ref="H46:H47"/>
    <mergeCell ref="A48:A49"/>
    <mergeCell ref="B48:B49"/>
    <mergeCell ref="C48:C49"/>
    <mergeCell ref="D48:D49"/>
    <mergeCell ref="S48:S49"/>
    <mergeCell ref="T48:T49"/>
    <mergeCell ref="U48:U49"/>
    <mergeCell ref="V48:V49"/>
    <mergeCell ref="H48:H49"/>
    <mergeCell ref="A50:A51"/>
    <mergeCell ref="B50:B51"/>
    <mergeCell ref="C50:C51"/>
    <mergeCell ref="D50:D51"/>
    <mergeCell ref="S50:S51"/>
    <mergeCell ref="T50:T51"/>
    <mergeCell ref="U50:U51"/>
    <mergeCell ref="V50:V51"/>
    <mergeCell ref="H50:H51"/>
    <mergeCell ref="A52:A53"/>
    <mergeCell ref="B52:B53"/>
    <mergeCell ref="C52:C53"/>
    <mergeCell ref="D52:D53"/>
    <mergeCell ref="S52:S53"/>
    <mergeCell ref="T52:T53"/>
    <mergeCell ref="U52:U53"/>
    <mergeCell ref="V52:V53"/>
    <mergeCell ref="H52:H53"/>
    <mergeCell ref="A54:A55"/>
    <mergeCell ref="B54:B55"/>
    <mergeCell ref="C54:C55"/>
    <mergeCell ref="D54:D55"/>
    <mergeCell ref="S54:S55"/>
    <mergeCell ref="T54:T55"/>
    <mergeCell ref="U54:U55"/>
    <mergeCell ref="V54:V55"/>
    <mergeCell ref="H54:H55"/>
    <mergeCell ref="A56:A57"/>
    <mergeCell ref="B56:B57"/>
    <mergeCell ref="C56:C57"/>
    <mergeCell ref="D56:D57"/>
    <mergeCell ref="S56:S57"/>
    <mergeCell ref="T56:T57"/>
    <mergeCell ref="U56:U57"/>
    <mergeCell ref="V56:V57"/>
    <mergeCell ref="H56:H57"/>
    <mergeCell ref="A58:A59"/>
    <mergeCell ref="B58:B59"/>
    <mergeCell ref="C58:C59"/>
    <mergeCell ref="D58:D59"/>
    <mergeCell ref="S58:S59"/>
    <mergeCell ref="T58:T59"/>
    <mergeCell ref="U58:U59"/>
    <mergeCell ref="V58:V59"/>
    <mergeCell ref="H58:H59"/>
    <mergeCell ref="A60:A61"/>
    <mergeCell ref="B60:B61"/>
    <mergeCell ref="C60:C61"/>
    <mergeCell ref="D60:D61"/>
    <mergeCell ref="S60:S61"/>
    <mergeCell ref="T60:T61"/>
    <mergeCell ref="U60:U61"/>
    <mergeCell ref="V60:V61"/>
    <mergeCell ref="H60:H61"/>
    <mergeCell ref="A62:A63"/>
    <mergeCell ref="B62:B63"/>
    <mergeCell ref="C62:C63"/>
    <mergeCell ref="D62:D63"/>
    <mergeCell ref="S62:S63"/>
    <mergeCell ref="T62:T63"/>
    <mergeCell ref="U62:U63"/>
    <mergeCell ref="V62:V63"/>
    <mergeCell ref="H62:H63"/>
    <mergeCell ref="A64:A65"/>
    <mergeCell ref="B64:B65"/>
    <mergeCell ref="C64:C65"/>
    <mergeCell ref="D64:D65"/>
    <mergeCell ref="S64:S65"/>
    <mergeCell ref="T64:T65"/>
    <mergeCell ref="U64:U65"/>
    <mergeCell ref="V64:V65"/>
    <mergeCell ref="H64:H65"/>
    <mergeCell ref="A108:H108"/>
    <mergeCell ref="A106:A107"/>
    <mergeCell ref="B106:B107"/>
    <mergeCell ref="C106:C107"/>
    <mergeCell ref="D106:D107"/>
    <mergeCell ref="S106:S107"/>
    <mergeCell ref="T106:T107"/>
    <mergeCell ref="U106:U107"/>
    <mergeCell ref="V106:V107"/>
    <mergeCell ref="H106:H107"/>
  </mergeCells>
  <phoneticPr fontId="2"/>
  <conditionalFormatting sqref="G3:G4">
    <cfRule type="cellIs" dxfId="42" priority="2" operator="greaterThan">
      <formula>0</formula>
    </cfRule>
  </conditionalFormatting>
  <conditionalFormatting sqref="V3:V4">
    <cfRule type="cellIs" dxfId="41" priority="1" operator="greaterThan">
      <formula>0</formula>
    </cfRule>
  </conditionalFormatting>
  <dataValidations count="15">
    <dataValidation type="list" errorStyle="information" allowBlank="1" showInputMessage="1" showErrorMessage="1" sqref="F8 F10 F12 F16 F20 F14 F18 F22 F24 F26 F28 F30 F32 F36 F40 F34 F38 F42 F44 F46 F48 F50 F52 F56 F60 F54 F58 F62 F64 F104 F106 F102 F88 F86 F84 F82 F80 F78 F76 F74 F72 F70 F68 F66 F100 F98 F96 F94 F92 F90">
      <formula1>INDIRECT(D8)</formula1>
    </dataValidation>
    <dataValidation type="list" errorStyle="information" allowBlank="1" showInputMessage="1" showErrorMessage="1" sqref="F9 F11 F13 F17 F21 F15 F19 F23 F25 F27 F29 F31 F33 F37 F41 F35 F39 F43 F45 F47 F49 F51 F53 F57 F61 F55 F59 F63 F107 F91 F105 F101 F99 F97 F95 F93 F65 F67 F103">
      <formula1>INDIRECT(D8)</formula1>
    </dataValidation>
    <dataValidation type="list" errorStyle="information" allowBlank="1" showInputMessage="1" showErrorMessage="1" sqref="F69">
      <formula1>INDIRECT(D66)</formula1>
    </dataValidation>
    <dataValidation type="list" errorStyle="information" allowBlank="1" showInputMessage="1" showErrorMessage="1" sqref="F71">
      <formula1>INDIRECT(D66)</formula1>
    </dataValidation>
    <dataValidation type="list" errorStyle="information" allowBlank="1" showInputMessage="1" showErrorMessage="1" sqref="F73">
      <formula1>INDIRECT(D66)</formula1>
    </dataValidation>
    <dataValidation type="list" errorStyle="information" allowBlank="1" showInputMessage="1" showErrorMessage="1" sqref="F75">
      <formula1>INDIRECT(D66)</formula1>
    </dataValidation>
    <dataValidation type="list" errorStyle="information" allowBlank="1" showInputMessage="1" showErrorMessage="1" sqref="F77">
      <formula1>INDIRECT(D66)</formula1>
    </dataValidation>
    <dataValidation type="list" errorStyle="information" allowBlank="1" showInputMessage="1" showErrorMessage="1" sqref="F79">
      <formula1>INDIRECT(D66)</formula1>
    </dataValidation>
    <dataValidation type="list" errorStyle="information" allowBlank="1" showInputMessage="1" showErrorMessage="1" sqref="F81">
      <formula1>INDIRECT(D66)</formula1>
    </dataValidation>
    <dataValidation type="list" errorStyle="information" allowBlank="1" showInputMessage="1" showErrorMessage="1" sqref="F83">
      <formula1>INDIRECT(D66)</formula1>
    </dataValidation>
    <dataValidation type="list" errorStyle="information" allowBlank="1" showInputMessage="1" showErrorMessage="1" sqref="F85">
      <formula1>INDIRECT(D66)</formula1>
    </dataValidation>
    <dataValidation type="list" errorStyle="information" allowBlank="1" showInputMessage="1" showErrorMessage="1" sqref="F87">
      <formula1>INDIRECT(D66)</formula1>
    </dataValidation>
    <dataValidation type="list" errorStyle="information" allowBlank="1" showInputMessage="1" showErrorMessage="1" sqref="F89">
      <formula1>INDIRECT(D66)</formula1>
    </dataValidation>
    <dataValidation type="list" errorStyle="information" allowBlank="1" showInputMessage="1" showErrorMessage="1" sqref="G8:G107">
      <formula1>INDIRECT(F8)</formula1>
    </dataValidation>
    <dataValidation type="list" allowBlank="1" showInputMessage="1" showErrorMessage="1" sqref="H8:H107">
      <formula1>"　,R6.3.16〜R6.3.31,R6.4,R6.5,R6.6,R6.7,R6.8,R6.9,R6.10,R6.11,R6.12,R7.1,R7.2,R7.3.1～R7.3.14"</formula1>
    </dataValidation>
  </dataValidations>
  <pageMargins left="0.23622047244094491" right="0.23622047244094491" top="0.74803149606299213" bottom="0.74803149606299213" header="0.31496062992125984" footer="0.31496062992125984"/>
  <pageSetup paperSize="9" scale="93" fitToHeight="0" orientation="landscape" verticalDpi="0" r:id="rId1"/>
  <rowBreaks count="3" manualBreakCount="3">
    <brk id="29" max="16383" man="1"/>
    <brk id="47" max="19" man="1"/>
    <brk id="67" max="16383" man="1"/>
  </row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安全装置対象機器一覧!$B$88:$B$92</xm:f>
          </x14:formula1>
          <xm:sqref>D8:D107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view="pageBreakPreview" zoomScaleNormal="100" zoomScaleSheetLayoutView="100" workbookViewId="0">
      <selection activeCell="B8" sqref="B8:B9"/>
    </sheetView>
  </sheetViews>
  <sheetFormatPr defaultColWidth="11" defaultRowHeight="13.5" x14ac:dyDescent="0.15"/>
  <cols>
    <col min="1" max="1" width="5.625" style="212" bestFit="1" customWidth="1"/>
    <col min="2" max="2" width="17.25" style="212" customWidth="1"/>
    <col min="3" max="3" width="13.625" style="212" bestFit="1" customWidth="1"/>
    <col min="4" max="4" width="10.625" style="212" bestFit="1" customWidth="1"/>
    <col min="5" max="5" width="11" style="212"/>
    <col min="6" max="6" width="9.625" style="212" customWidth="1"/>
    <col min="7" max="7" width="17.125" style="212" customWidth="1"/>
    <col min="8" max="8" width="9" style="212" customWidth="1"/>
    <col min="9" max="9" width="11" style="212" hidden="1" customWidth="1"/>
    <col min="10" max="10" width="13.875" style="212" hidden="1" customWidth="1"/>
    <col min="11" max="11" width="2.5" style="212" hidden="1" customWidth="1"/>
    <col min="12" max="13" width="9.5" style="212" hidden="1" customWidth="1"/>
    <col min="14" max="14" width="13.75" style="212" hidden="1" customWidth="1"/>
    <col min="15" max="16" width="18.375" style="212" hidden="1" customWidth="1"/>
    <col min="17" max="19" width="3.125" style="212" customWidth="1"/>
    <col min="20" max="20" width="9.25" style="212" bestFit="1" customWidth="1"/>
    <col min="21" max="21" width="9.5" style="212" customWidth="1"/>
    <col min="22" max="22" width="11" style="212"/>
    <col min="23" max="23" width="11.125" style="212" customWidth="1"/>
    <col min="24" max="16384" width="11" style="212"/>
  </cols>
  <sheetData>
    <row r="1" spans="1:23" ht="14.25" thickBot="1" x14ac:dyDescent="0.2">
      <c r="Q1" s="425"/>
      <c r="R1" s="504"/>
    </row>
    <row r="2" spans="1:23" ht="15" thickBot="1" x14ac:dyDescent="0.2">
      <c r="G2" s="292" t="s">
        <v>445</v>
      </c>
      <c r="Q2" s="425"/>
      <c r="R2" s="504"/>
    </row>
    <row r="3" spans="1:23" ht="20.100000000000001" customHeight="1" x14ac:dyDescent="0.15">
      <c r="B3" s="633" t="s">
        <v>444</v>
      </c>
      <c r="C3" s="635">
        <f>助成事業申請書!H5</f>
        <v>0</v>
      </c>
      <c r="D3" s="636"/>
      <c r="E3" s="637"/>
      <c r="F3" s="293"/>
      <c r="G3" s="658">
        <f>SUM(L108:P108)</f>
        <v>0</v>
      </c>
      <c r="H3" s="293"/>
      <c r="I3" s="293"/>
      <c r="J3" s="293"/>
      <c r="K3" s="293"/>
      <c r="L3" s="293"/>
      <c r="M3" s="293"/>
      <c r="N3" s="293"/>
      <c r="O3" s="293"/>
      <c r="P3" s="293"/>
      <c r="Q3" s="426"/>
      <c r="R3" s="293"/>
      <c r="S3" s="293"/>
      <c r="T3" s="657" t="s">
        <v>1085</v>
      </c>
      <c r="U3" s="655">
        <f>助成事業実績報告書!I16</f>
        <v>0</v>
      </c>
      <c r="V3" s="654" t="s">
        <v>446</v>
      </c>
      <c r="W3" s="651">
        <f>SUM(U8:U107)</f>
        <v>0</v>
      </c>
    </row>
    <row r="4" spans="1:23" ht="20.100000000000001" customHeight="1" thickBot="1" x14ac:dyDescent="0.2">
      <c r="B4" s="634"/>
      <c r="C4" s="638"/>
      <c r="D4" s="639"/>
      <c r="E4" s="640"/>
      <c r="G4" s="652"/>
      <c r="H4" s="294"/>
      <c r="I4" s="294"/>
      <c r="J4" s="293"/>
      <c r="K4" s="293"/>
      <c r="L4" s="293"/>
      <c r="M4" s="293"/>
      <c r="N4" s="293"/>
      <c r="O4" s="293"/>
      <c r="P4" s="293"/>
      <c r="Q4" s="426"/>
      <c r="R4" s="293"/>
      <c r="S4" s="293"/>
      <c r="T4" s="669"/>
      <c r="U4" s="656"/>
      <c r="V4" s="634"/>
      <c r="W4" s="652"/>
    </row>
    <row r="5" spans="1:23" ht="24.75" thickBot="1" x14ac:dyDescent="0.3">
      <c r="B5" s="641" t="s">
        <v>1019</v>
      </c>
      <c r="C5" s="641"/>
      <c r="D5" s="641"/>
      <c r="E5" s="641"/>
      <c r="F5" s="641"/>
      <c r="G5" s="294"/>
      <c r="H5" s="294"/>
      <c r="L5" s="293"/>
      <c r="M5" s="293"/>
      <c r="N5" s="293"/>
      <c r="O5" s="293"/>
      <c r="P5" s="293"/>
      <c r="Q5" s="426"/>
      <c r="R5" s="293"/>
      <c r="S5" s="293"/>
      <c r="T5" s="295"/>
      <c r="U5" s="295"/>
      <c r="V5" s="653"/>
      <c r="W5" s="653"/>
    </row>
    <row r="6" spans="1:23" s="298" customFormat="1" ht="15.95" customHeight="1" x14ac:dyDescent="0.15">
      <c r="A6" s="499"/>
      <c r="B6" s="642" t="s">
        <v>235</v>
      </c>
      <c r="C6" s="644" t="s">
        <v>236</v>
      </c>
      <c r="D6" s="645" t="s">
        <v>425</v>
      </c>
      <c r="E6" s="647" t="s">
        <v>239</v>
      </c>
      <c r="F6" s="647"/>
      <c r="G6" s="648" t="s">
        <v>495</v>
      </c>
      <c r="H6" s="297" t="s">
        <v>571</v>
      </c>
      <c r="I6" s="212"/>
      <c r="J6" s="293"/>
      <c r="K6" s="293"/>
      <c r="L6" s="293"/>
      <c r="M6" s="293"/>
      <c r="N6" s="293"/>
      <c r="O6" s="293"/>
      <c r="P6" s="293"/>
      <c r="Q6" s="426"/>
      <c r="R6" s="293"/>
      <c r="S6" s="293"/>
      <c r="T6" s="644" t="s">
        <v>436</v>
      </c>
      <c r="U6" s="649" t="s">
        <v>237</v>
      </c>
      <c r="V6" s="642" t="s">
        <v>575</v>
      </c>
      <c r="W6" s="670" t="s">
        <v>500</v>
      </c>
    </row>
    <row r="7" spans="1:23" s="298" customFormat="1" ht="15.95" customHeight="1" x14ac:dyDescent="0.15">
      <c r="A7" s="500" t="s">
        <v>0</v>
      </c>
      <c r="B7" s="643"/>
      <c r="C7" s="643"/>
      <c r="D7" s="646"/>
      <c r="E7" s="647"/>
      <c r="F7" s="647"/>
      <c r="G7" s="643"/>
      <c r="H7" s="300" t="s">
        <v>572</v>
      </c>
      <c r="I7" s="301" t="s">
        <v>574</v>
      </c>
      <c r="J7" s="302" t="s">
        <v>573</v>
      </c>
      <c r="K7" s="293"/>
      <c r="L7" s="293" t="s">
        <v>563</v>
      </c>
      <c r="M7" s="293" t="s">
        <v>564</v>
      </c>
      <c r="N7" s="293" t="s">
        <v>565</v>
      </c>
      <c r="O7" s="293" t="s">
        <v>566</v>
      </c>
      <c r="P7" s="293" t="s">
        <v>1020</v>
      </c>
      <c r="Q7" s="426"/>
      <c r="R7" s="293"/>
      <c r="S7" s="293"/>
      <c r="T7" s="643"/>
      <c r="U7" s="650"/>
      <c r="V7" s="643"/>
      <c r="W7" s="671"/>
    </row>
    <row r="8" spans="1:23" ht="14.25" x14ac:dyDescent="0.15">
      <c r="A8" s="617">
        <v>1</v>
      </c>
      <c r="B8" s="619"/>
      <c r="C8" s="617"/>
      <c r="D8" s="621" t="s">
        <v>1021</v>
      </c>
      <c r="E8" s="663"/>
      <c r="F8" s="664"/>
      <c r="G8" s="667"/>
      <c r="H8" s="630"/>
      <c r="I8" s="313" t="str">
        <f>IF(H8 &lt;&gt; "", "1", "0")</f>
        <v>0</v>
      </c>
      <c r="J8" s="313" t="str">
        <f t="shared" ref="J8:J39" si="0">IF(G8 &lt;&gt; "", "1", "0")</f>
        <v>0</v>
      </c>
      <c r="K8" s="313">
        <f>IFERROR((J8+J9)/(J8+J9),"0")*I8</f>
        <v>0</v>
      </c>
      <c r="L8" s="314">
        <f>SUM(COUNTIF(D8,{"後方"})*{1})*K8</f>
        <v>0</v>
      </c>
      <c r="M8" s="314">
        <f>SUM(COUNTIF(D8,{"側方"})*{1})*K8</f>
        <v>0</v>
      </c>
      <c r="N8" s="314">
        <f>SUM(COUNTIF(D8,{"ｲﾝﾀｰﾛｯｸ"})*{1})*K8</f>
        <v>0</v>
      </c>
      <c r="O8" s="314">
        <f>SUM(COUNTIF(D8,{"後付安全装置"})*{1})*K8</f>
        <v>0</v>
      </c>
      <c r="P8" s="314">
        <f>SUM(COUNTIF(D8,{"トルクレンチ"})*{1})*K8</f>
        <v>0</v>
      </c>
      <c r="Q8" s="426"/>
      <c r="R8" s="293"/>
      <c r="S8" s="293"/>
      <c r="T8" s="622"/>
      <c r="U8" s="624" t="str">
        <f>IFERROR(ROUNDDOWN(MAX(MIN(T8/2,30000),0),-3)*K8*U3/U3,"0")</f>
        <v>0</v>
      </c>
      <c r="V8" s="626" t="s">
        <v>576</v>
      </c>
      <c r="W8" s="626"/>
    </row>
    <row r="9" spans="1:23" ht="14.25" x14ac:dyDescent="0.15">
      <c r="A9" s="618"/>
      <c r="B9" s="620"/>
      <c r="C9" s="618"/>
      <c r="D9" s="621"/>
      <c r="E9" s="665"/>
      <c r="F9" s="666"/>
      <c r="G9" s="668"/>
      <c r="H9" s="630"/>
      <c r="I9" s="310"/>
      <c r="J9" s="313" t="str">
        <f t="shared" si="0"/>
        <v>0</v>
      </c>
      <c r="K9" s="311"/>
      <c r="L9" s="311"/>
      <c r="M9" s="311"/>
      <c r="N9" s="311"/>
      <c r="O9" s="311"/>
      <c r="P9" s="311"/>
      <c r="Q9" s="426"/>
      <c r="R9" s="293"/>
      <c r="S9" s="293"/>
      <c r="T9" s="623"/>
      <c r="U9" s="625"/>
      <c r="V9" s="627"/>
      <c r="W9" s="627"/>
    </row>
    <row r="10" spans="1:23" ht="14.25" x14ac:dyDescent="0.15">
      <c r="A10" s="617">
        <v>2</v>
      </c>
      <c r="B10" s="619"/>
      <c r="C10" s="617"/>
      <c r="D10" s="621" t="s">
        <v>1018</v>
      </c>
      <c r="E10" s="663"/>
      <c r="F10" s="664"/>
      <c r="G10" s="667"/>
      <c r="H10" s="630"/>
      <c r="I10" s="313" t="str">
        <f>IF(H10 &lt;&gt; "", "1", "0")</f>
        <v>0</v>
      </c>
      <c r="J10" s="313" t="str">
        <f t="shared" si="0"/>
        <v>0</v>
      </c>
      <c r="K10" s="313">
        <f>IFERROR((J10+J11)/(J10+J11),"0")*I10</f>
        <v>0</v>
      </c>
      <c r="L10" s="314">
        <f>SUM(COUNTIF(D10,{"後方"})*{1})*K10</f>
        <v>0</v>
      </c>
      <c r="M10" s="314">
        <f>SUM(COUNTIF(D10,{"側方"})*{1})*K10</f>
        <v>0</v>
      </c>
      <c r="N10" s="314">
        <f>SUM(COUNTIF(D10,{"ｲﾝﾀｰﾛｯｸ"})*{1})*K10</f>
        <v>0</v>
      </c>
      <c r="O10" s="314">
        <f>SUM(COUNTIF(D10,{"後付安全装置"})*{1})*K10</f>
        <v>0</v>
      </c>
      <c r="P10" s="314">
        <f>SUM(COUNTIF(D10,{"トルクレンチ"})*{1})*K10</f>
        <v>0</v>
      </c>
      <c r="Q10" s="426"/>
      <c r="R10" s="293"/>
      <c r="S10" s="293"/>
      <c r="T10" s="622"/>
      <c r="U10" s="624" t="str">
        <f>IFERROR(ROUNDDOWN(MAX(MIN(T10/2,30000),0),-3)*K10*U3/U3,"0")</f>
        <v>0</v>
      </c>
      <c r="V10" s="626" t="s">
        <v>576</v>
      </c>
      <c r="W10" s="628"/>
    </row>
    <row r="11" spans="1:23" ht="14.25" x14ac:dyDescent="0.15">
      <c r="A11" s="618"/>
      <c r="B11" s="620"/>
      <c r="C11" s="618"/>
      <c r="D11" s="621"/>
      <c r="E11" s="665"/>
      <c r="F11" s="666"/>
      <c r="G11" s="668"/>
      <c r="H11" s="630"/>
      <c r="I11" s="310"/>
      <c r="J11" s="313" t="str">
        <f t="shared" si="0"/>
        <v>0</v>
      </c>
      <c r="K11" s="311"/>
      <c r="L11" s="311"/>
      <c r="M11" s="311"/>
      <c r="N11" s="311"/>
      <c r="O11" s="311"/>
      <c r="P11" s="311"/>
      <c r="Q11" s="426"/>
      <c r="R11" s="293"/>
      <c r="S11" s="293"/>
      <c r="T11" s="623"/>
      <c r="U11" s="625"/>
      <c r="V11" s="627"/>
      <c r="W11" s="629"/>
    </row>
    <row r="12" spans="1:23" ht="14.25" x14ac:dyDescent="0.15">
      <c r="A12" s="617">
        <v>3</v>
      </c>
      <c r="B12" s="619"/>
      <c r="C12" s="617"/>
      <c r="D12" s="621" t="s">
        <v>1018</v>
      </c>
      <c r="E12" s="663"/>
      <c r="F12" s="664"/>
      <c r="G12" s="667"/>
      <c r="H12" s="630"/>
      <c r="I12" s="313" t="str">
        <f>IF(H12 &lt;&gt; "", "1", "0")</f>
        <v>0</v>
      </c>
      <c r="J12" s="313" t="str">
        <f t="shared" si="0"/>
        <v>0</v>
      </c>
      <c r="K12" s="313">
        <f>IFERROR((J12+J13)/(J12+J13),"0")*I12</f>
        <v>0</v>
      </c>
      <c r="L12" s="314">
        <f>SUM(COUNTIF(D12,{"後方"})*{1})*K12</f>
        <v>0</v>
      </c>
      <c r="M12" s="314">
        <f>SUM(COUNTIF(D12,{"側方"})*{1})*K12</f>
        <v>0</v>
      </c>
      <c r="N12" s="314">
        <f>SUM(COUNTIF(D12,{"ｲﾝﾀｰﾛｯｸ"})*{1})*K12</f>
        <v>0</v>
      </c>
      <c r="O12" s="314">
        <f>SUM(COUNTIF(D12,{"後付安全装置"})*{1})*K12</f>
        <v>0</v>
      </c>
      <c r="P12" s="314">
        <f>SUM(COUNTIF(D12,{"トルクレンチ"})*{1})*K12</f>
        <v>0</v>
      </c>
      <c r="Q12" s="426"/>
      <c r="R12" s="293"/>
      <c r="S12" s="293"/>
      <c r="T12" s="622"/>
      <c r="U12" s="624" t="str">
        <f>IFERROR(ROUNDDOWN(MAX(MIN(T12/2,30000),0),-3)*K12*U3/U3,"0")</f>
        <v>0</v>
      </c>
      <c r="V12" s="626" t="s">
        <v>576</v>
      </c>
      <c r="W12" s="628"/>
    </row>
    <row r="13" spans="1:23" ht="14.25" x14ac:dyDescent="0.15">
      <c r="A13" s="618"/>
      <c r="B13" s="620"/>
      <c r="C13" s="618"/>
      <c r="D13" s="621"/>
      <c r="E13" s="665"/>
      <c r="F13" s="666"/>
      <c r="G13" s="668"/>
      <c r="H13" s="630"/>
      <c r="I13" s="310"/>
      <c r="J13" s="313" t="str">
        <f t="shared" si="0"/>
        <v>0</v>
      </c>
      <c r="K13" s="315"/>
      <c r="L13" s="311"/>
      <c r="M13" s="311"/>
      <c r="N13" s="311"/>
      <c r="O13" s="311"/>
      <c r="P13" s="311"/>
      <c r="Q13" s="426"/>
      <c r="R13" s="293"/>
      <c r="S13" s="293"/>
      <c r="T13" s="623"/>
      <c r="U13" s="625"/>
      <c r="V13" s="627"/>
      <c r="W13" s="629"/>
    </row>
    <row r="14" spans="1:23" ht="14.25" x14ac:dyDescent="0.15">
      <c r="A14" s="617">
        <v>4</v>
      </c>
      <c r="B14" s="619"/>
      <c r="C14" s="617"/>
      <c r="D14" s="621" t="s">
        <v>1018</v>
      </c>
      <c r="E14" s="663"/>
      <c r="F14" s="664"/>
      <c r="G14" s="667"/>
      <c r="H14" s="630"/>
      <c r="I14" s="313" t="str">
        <f>IF(H14 &lt;&gt; "", "1", "0")</f>
        <v>0</v>
      </c>
      <c r="J14" s="313" t="str">
        <f t="shared" si="0"/>
        <v>0</v>
      </c>
      <c r="K14" s="313">
        <f>IFERROR((J14+J15)/(J14+J15),"0")*I14</f>
        <v>0</v>
      </c>
      <c r="L14" s="314">
        <f>SUM(COUNTIF(D14,{"後方"})*{1})*K14</f>
        <v>0</v>
      </c>
      <c r="M14" s="314">
        <f>SUM(COUNTIF(D14,{"側方"})*{1})*K14</f>
        <v>0</v>
      </c>
      <c r="N14" s="314">
        <f>SUM(COUNTIF(D14,{"ｲﾝﾀｰﾛｯｸ"})*{1})*K14</f>
        <v>0</v>
      </c>
      <c r="O14" s="314">
        <f>SUM(COUNTIF(D14,{"後付安全装置"})*{1})*K14</f>
        <v>0</v>
      </c>
      <c r="P14" s="314">
        <f>SUM(COUNTIF(D14,{"トルクレンチ"})*{1})*K14</f>
        <v>0</v>
      </c>
      <c r="Q14" s="426"/>
      <c r="R14" s="293"/>
      <c r="S14" s="293"/>
      <c r="T14" s="622"/>
      <c r="U14" s="624" t="str">
        <f>IFERROR(ROUNDDOWN(MAX(MIN(T14/2,30000),0),-3)*K14*U3/U3,"0")</f>
        <v>0</v>
      </c>
      <c r="V14" s="626" t="s">
        <v>576</v>
      </c>
      <c r="W14" s="628"/>
    </row>
    <row r="15" spans="1:23" ht="14.25" x14ac:dyDescent="0.15">
      <c r="A15" s="618"/>
      <c r="B15" s="620"/>
      <c r="C15" s="618"/>
      <c r="D15" s="621"/>
      <c r="E15" s="665"/>
      <c r="F15" s="666"/>
      <c r="G15" s="668"/>
      <c r="H15" s="630"/>
      <c r="I15" s="310"/>
      <c r="J15" s="313" t="str">
        <f t="shared" si="0"/>
        <v>0</v>
      </c>
      <c r="K15" s="311"/>
      <c r="L15" s="311"/>
      <c r="M15" s="311"/>
      <c r="N15" s="311"/>
      <c r="O15" s="311"/>
      <c r="P15" s="311"/>
      <c r="Q15" s="426"/>
      <c r="R15" s="293"/>
      <c r="S15" s="293"/>
      <c r="T15" s="623"/>
      <c r="U15" s="625"/>
      <c r="V15" s="627"/>
      <c r="W15" s="629"/>
    </row>
    <row r="16" spans="1:23" ht="14.25" x14ac:dyDescent="0.15">
      <c r="A16" s="617">
        <v>5</v>
      </c>
      <c r="B16" s="619"/>
      <c r="C16" s="617"/>
      <c r="D16" s="621" t="s">
        <v>1018</v>
      </c>
      <c r="E16" s="663"/>
      <c r="F16" s="664"/>
      <c r="G16" s="667"/>
      <c r="H16" s="630"/>
      <c r="I16" s="313" t="str">
        <f t="shared" ref="I16" si="1">IF(H16 &lt;&gt; "", "1", "0")</f>
        <v>0</v>
      </c>
      <c r="J16" s="313" t="str">
        <f t="shared" si="0"/>
        <v>0</v>
      </c>
      <c r="K16" s="313">
        <f>IFERROR((J16+J17)/(J16+J17),"0")*I16</f>
        <v>0</v>
      </c>
      <c r="L16" s="314">
        <f>SUM(COUNTIF(D16,{"後方"})*{1})*K16</f>
        <v>0</v>
      </c>
      <c r="M16" s="314">
        <f>SUM(COUNTIF(D16,{"側方"})*{1})*K16</f>
        <v>0</v>
      </c>
      <c r="N16" s="314">
        <f>SUM(COUNTIF(D16,{"ｲﾝﾀｰﾛｯｸ"})*{1})*K16</f>
        <v>0</v>
      </c>
      <c r="O16" s="314">
        <f>SUM(COUNTIF(D16,{"後付安全装置"})*{1})*K16</f>
        <v>0</v>
      </c>
      <c r="P16" s="314">
        <f>SUM(COUNTIF(D16,{"トルクレンチ"})*{1})*K16</f>
        <v>0</v>
      </c>
      <c r="Q16" s="426"/>
      <c r="R16" s="293"/>
      <c r="S16" s="293"/>
      <c r="T16" s="622"/>
      <c r="U16" s="624" t="str">
        <f>IFERROR(ROUNDDOWN(MAX(MIN(T16/2,30000),0),-3)*K16*U3/U3,"0")</f>
        <v>0</v>
      </c>
      <c r="V16" s="626" t="s">
        <v>576</v>
      </c>
      <c r="W16" s="628"/>
    </row>
    <row r="17" spans="1:23" ht="14.25" x14ac:dyDescent="0.15">
      <c r="A17" s="618"/>
      <c r="B17" s="620"/>
      <c r="C17" s="618"/>
      <c r="D17" s="621"/>
      <c r="E17" s="665"/>
      <c r="F17" s="666"/>
      <c r="G17" s="668"/>
      <c r="H17" s="630"/>
      <c r="I17" s="310"/>
      <c r="J17" s="313" t="str">
        <f t="shared" si="0"/>
        <v>0</v>
      </c>
      <c r="K17" s="311"/>
      <c r="L17" s="311"/>
      <c r="M17" s="311"/>
      <c r="N17" s="311"/>
      <c r="O17" s="311"/>
      <c r="P17" s="311"/>
      <c r="Q17" s="426"/>
      <c r="R17" s="293"/>
      <c r="S17" s="293"/>
      <c r="T17" s="623"/>
      <c r="U17" s="625"/>
      <c r="V17" s="627"/>
      <c r="W17" s="629"/>
    </row>
    <row r="18" spans="1:23" ht="14.25" x14ac:dyDescent="0.15">
      <c r="A18" s="617">
        <v>6</v>
      </c>
      <c r="B18" s="619"/>
      <c r="C18" s="617"/>
      <c r="D18" s="621" t="s">
        <v>1018</v>
      </c>
      <c r="E18" s="663"/>
      <c r="F18" s="664"/>
      <c r="G18" s="667"/>
      <c r="H18" s="630"/>
      <c r="I18" s="313" t="str">
        <f t="shared" ref="I18" si="2">IF(H18 &lt;&gt; "", "1", "0")</f>
        <v>0</v>
      </c>
      <c r="J18" s="313" t="str">
        <f t="shared" si="0"/>
        <v>0</v>
      </c>
      <c r="K18" s="313">
        <f t="shared" ref="K18" si="3">IFERROR((J18+J19)/(J18+J19),"0")*I18</f>
        <v>0</v>
      </c>
      <c r="L18" s="314">
        <f>SUM(COUNTIF(D18,{"後方"})*{1})*K18</f>
        <v>0</v>
      </c>
      <c r="M18" s="314">
        <f>SUM(COUNTIF(D18,{"側方"})*{1})*K18</f>
        <v>0</v>
      </c>
      <c r="N18" s="314">
        <f>SUM(COUNTIF(D18,{"ｲﾝﾀｰﾛｯｸ"})*{1})*K18</f>
        <v>0</v>
      </c>
      <c r="O18" s="314">
        <f>SUM(COUNTIF(D18,{"後付安全装置"})*{1})*K18</f>
        <v>0</v>
      </c>
      <c r="P18" s="314">
        <f>SUM(COUNTIF(D18,{"トルクレンチ"})*{1})*K18</f>
        <v>0</v>
      </c>
      <c r="Q18" s="426"/>
      <c r="R18" s="293"/>
      <c r="S18" s="293"/>
      <c r="T18" s="622"/>
      <c r="U18" s="624" t="str">
        <f>IFERROR(ROUNDDOWN(MAX(MIN(T18/2,30000),0),-3)*K18*U3/U3,"0")</f>
        <v>0</v>
      </c>
      <c r="V18" s="626" t="s">
        <v>576</v>
      </c>
      <c r="W18" s="628"/>
    </row>
    <row r="19" spans="1:23" ht="14.25" x14ac:dyDescent="0.15">
      <c r="A19" s="618"/>
      <c r="B19" s="620"/>
      <c r="C19" s="618"/>
      <c r="D19" s="621"/>
      <c r="E19" s="665"/>
      <c r="F19" s="666"/>
      <c r="G19" s="668"/>
      <c r="H19" s="630"/>
      <c r="I19" s="310"/>
      <c r="J19" s="313" t="str">
        <f t="shared" si="0"/>
        <v>0</v>
      </c>
      <c r="K19" s="311"/>
      <c r="L19" s="311"/>
      <c r="M19" s="311"/>
      <c r="N19" s="311"/>
      <c r="O19" s="311"/>
      <c r="P19" s="311"/>
      <c r="Q19" s="426"/>
      <c r="R19" s="293"/>
      <c r="S19" s="293"/>
      <c r="T19" s="623"/>
      <c r="U19" s="625"/>
      <c r="V19" s="627"/>
      <c r="W19" s="629"/>
    </row>
    <row r="20" spans="1:23" ht="14.25" x14ac:dyDescent="0.15">
      <c r="A20" s="617">
        <v>7</v>
      </c>
      <c r="B20" s="619"/>
      <c r="C20" s="617"/>
      <c r="D20" s="621" t="s">
        <v>1018</v>
      </c>
      <c r="E20" s="663"/>
      <c r="F20" s="664"/>
      <c r="G20" s="667"/>
      <c r="H20" s="630"/>
      <c r="I20" s="313" t="str">
        <f t="shared" ref="I20" si="4">IF(H20 &lt;&gt; "", "1", "0")</f>
        <v>0</v>
      </c>
      <c r="J20" s="313" t="str">
        <f t="shared" si="0"/>
        <v>0</v>
      </c>
      <c r="K20" s="313">
        <f>IFERROR((J20+J21)/(J20+J21),"0")*I20</f>
        <v>0</v>
      </c>
      <c r="L20" s="314">
        <f>SUM(COUNTIF(D20,{"後方"})*{1})*K20</f>
        <v>0</v>
      </c>
      <c r="M20" s="314">
        <f>SUM(COUNTIF(D20,{"側方"})*{1})*K20</f>
        <v>0</v>
      </c>
      <c r="N20" s="314">
        <f>SUM(COUNTIF(D20,{"ｲﾝﾀｰﾛｯｸ"})*{1})*K20</f>
        <v>0</v>
      </c>
      <c r="O20" s="314">
        <f>SUM(COUNTIF(D20,{"後付安全装置"})*{1})*K20</f>
        <v>0</v>
      </c>
      <c r="P20" s="314">
        <f>SUM(COUNTIF(D20,{"トルクレンチ"})*{1})*K20</f>
        <v>0</v>
      </c>
      <c r="Q20" s="426"/>
      <c r="R20" s="293"/>
      <c r="S20" s="293"/>
      <c r="T20" s="622"/>
      <c r="U20" s="624" t="str">
        <f>IFERROR(ROUNDDOWN(MAX(MIN(T20/2,30000),0),-3)*K20*U3/U3,"0")</f>
        <v>0</v>
      </c>
      <c r="V20" s="626" t="s">
        <v>576</v>
      </c>
      <c r="W20" s="628"/>
    </row>
    <row r="21" spans="1:23" ht="14.25" x14ac:dyDescent="0.15">
      <c r="A21" s="618"/>
      <c r="B21" s="620"/>
      <c r="C21" s="618"/>
      <c r="D21" s="621"/>
      <c r="E21" s="665"/>
      <c r="F21" s="666"/>
      <c r="G21" s="668"/>
      <c r="H21" s="630"/>
      <c r="I21" s="310"/>
      <c r="J21" s="313" t="str">
        <f t="shared" si="0"/>
        <v>0</v>
      </c>
      <c r="K21" s="311"/>
      <c r="L21" s="311"/>
      <c r="M21" s="311"/>
      <c r="N21" s="311"/>
      <c r="O21" s="311"/>
      <c r="P21" s="311"/>
      <c r="Q21" s="426"/>
      <c r="R21" s="293"/>
      <c r="S21" s="293"/>
      <c r="T21" s="623"/>
      <c r="U21" s="625"/>
      <c r="V21" s="627"/>
      <c r="W21" s="629"/>
    </row>
    <row r="22" spans="1:23" ht="14.25" x14ac:dyDescent="0.15">
      <c r="A22" s="617">
        <v>8</v>
      </c>
      <c r="B22" s="619"/>
      <c r="C22" s="617"/>
      <c r="D22" s="621" t="s">
        <v>1018</v>
      </c>
      <c r="E22" s="663"/>
      <c r="F22" s="664"/>
      <c r="G22" s="667"/>
      <c r="H22" s="630"/>
      <c r="I22" s="313" t="str">
        <f t="shared" ref="I22" si="5">IF(H22 &lt;&gt; "", "1", "0")</f>
        <v>0</v>
      </c>
      <c r="J22" s="313" t="str">
        <f t="shared" si="0"/>
        <v>0</v>
      </c>
      <c r="K22" s="313">
        <f>IFERROR((J22+J23)/(J22+J23),"0")*I22</f>
        <v>0</v>
      </c>
      <c r="L22" s="314">
        <f>SUM(COUNTIF(D22,{"後方"})*{1})*K22</f>
        <v>0</v>
      </c>
      <c r="M22" s="314">
        <f>SUM(COUNTIF(D22,{"側方"})*{1})*K22</f>
        <v>0</v>
      </c>
      <c r="N22" s="314">
        <f>SUM(COUNTIF(D22,{"ｲﾝﾀｰﾛｯｸ"})*{1})*K22</f>
        <v>0</v>
      </c>
      <c r="O22" s="314">
        <f>SUM(COUNTIF(D22,{"後付安全装置"})*{1})*K22</f>
        <v>0</v>
      </c>
      <c r="P22" s="314">
        <f>SUM(COUNTIF(D22,{"トルクレンチ"})*{1})*K22</f>
        <v>0</v>
      </c>
      <c r="Q22" s="426"/>
      <c r="R22" s="293"/>
      <c r="S22" s="293"/>
      <c r="T22" s="622"/>
      <c r="U22" s="624" t="str">
        <f>IFERROR(ROUNDDOWN(MAX(MIN(T22/2,30000),0),-3)*K22*U3/U3,"0")</f>
        <v>0</v>
      </c>
      <c r="V22" s="626" t="s">
        <v>576</v>
      </c>
      <c r="W22" s="628"/>
    </row>
    <row r="23" spans="1:23" ht="14.25" x14ac:dyDescent="0.15">
      <c r="A23" s="618"/>
      <c r="B23" s="620"/>
      <c r="C23" s="618"/>
      <c r="D23" s="621"/>
      <c r="E23" s="665"/>
      <c r="F23" s="666"/>
      <c r="G23" s="668"/>
      <c r="H23" s="630"/>
      <c r="I23" s="310"/>
      <c r="J23" s="313" t="str">
        <f t="shared" si="0"/>
        <v>0</v>
      </c>
      <c r="K23" s="315"/>
      <c r="L23" s="311"/>
      <c r="M23" s="311"/>
      <c r="N23" s="311"/>
      <c r="O23" s="311"/>
      <c r="P23" s="311"/>
      <c r="Q23" s="426"/>
      <c r="R23" s="293"/>
      <c r="S23" s="293"/>
      <c r="T23" s="623"/>
      <c r="U23" s="625"/>
      <c r="V23" s="627"/>
      <c r="W23" s="629"/>
    </row>
    <row r="24" spans="1:23" ht="14.25" x14ac:dyDescent="0.15">
      <c r="A24" s="617">
        <v>9</v>
      </c>
      <c r="B24" s="619"/>
      <c r="C24" s="617"/>
      <c r="D24" s="621" t="s">
        <v>1018</v>
      </c>
      <c r="E24" s="663"/>
      <c r="F24" s="664"/>
      <c r="G24" s="667"/>
      <c r="H24" s="630"/>
      <c r="I24" s="313" t="str">
        <f t="shared" ref="I24" si="6">IF(H24 &lt;&gt; "", "1", "0")</f>
        <v>0</v>
      </c>
      <c r="J24" s="313" t="str">
        <f t="shared" si="0"/>
        <v>0</v>
      </c>
      <c r="K24" s="313">
        <f>IFERROR((J24+J25)/(J24+J25),"0")*I24</f>
        <v>0</v>
      </c>
      <c r="L24" s="314">
        <f>SUM(COUNTIF(D24,{"後方"})*{1})*K24</f>
        <v>0</v>
      </c>
      <c r="M24" s="314">
        <f>SUM(COUNTIF(D24,{"側方"})*{1})*K24</f>
        <v>0</v>
      </c>
      <c r="N24" s="314">
        <f>SUM(COUNTIF(D24,{"ｲﾝﾀｰﾛｯｸ"})*{1})*K24</f>
        <v>0</v>
      </c>
      <c r="O24" s="314">
        <f>SUM(COUNTIF(D24,{"後付安全装置"})*{1})*K24</f>
        <v>0</v>
      </c>
      <c r="P24" s="314">
        <f>SUM(COUNTIF(D24,{"トルクレンチ"})*{1})*K24</f>
        <v>0</v>
      </c>
      <c r="Q24" s="426"/>
      <c r="R24" s="293"/>
      <c r="S24" s="293"/>
      <c r="T24" s="622"/>
      <c r="U24" s="624" t="str">
        <f>IFERROR(ROUNDDOWN(MAX(MIN(T24/2,30000),0),-3)*K24*U3/U3,"0")</f>
        <v>0</v>
      </c>
      <c r="V24" s="626" t="s">
        <v>576</v>
      </c>
      <c r="W24" s="628"/>
    </row>
    <row r="25" spans="1:23" ht="14.25" x14ac:dyDescent="0.15">
      <c r="A25" s="618"/>
      <c r="B25" s="620"/>
      <c r="C25" s="618"/>
      <c r="D25" s="621"/>
      <c r="E25" s="665"/>
      <c r="F25" s="666"/>
      <c r="G25" s="668"/>
      <c r="H25" s="630"/>
      <c r="I25" s="310"/>
      <c r="J25" s="313" t="str">
        <f t="shared" si="0"/>
        <v>0</v>
      </c>
      <c r="K25" s="311"/>
      <c r="L25" s="311"/>
      <c r="M25" s="311"/>
      <c r="N25" s="311"/>
      <c r="O25" s="311"/>
      <c r="P25" s="311"/>
      <c r="Q25" s="426"/>
      <c r="R25" s="293"/>
      <c r="S25" s="293"/>
      <c r="T25" s="623"/>
      <c r="U25" s="625"/>
      <c r="V25" s="627"/>
      <c r="W25" s="629"/>
    </row>
    <row r="26" spans="1:23" ht="14.25" x14ac:dyDescent="0.15">
      <c r="A26" s="617">
        <v>10</v>
      </c>
      <c r="B26" s="619"/>
      <c r="C26" s="617"/>
      <c r="D26" s="621" t="s">
        <v>1018</v>
      </c>
      <c r="E26" s="663"/>
      <c r="F26" s="664"/>
      <c r="G26" s="667"/>
      <c r="H26" s="630"/>
      <c r="I26" s="313" t="str">
        <f t="shared" ref="I26" si="7">IF(H26 &lt;&gt; "", "1", "0")</f>
        <v>0</v>
      </c>
      <c r="J26" s="313" t="str">
        <f t="shared" si="0"/>
        <v>0</v>
      </c>
      <c r="K26" s="313">
        <f>IFERROR((J26+J27)/(J26+J27),"0")*I26</f>
        <v>0</v>
      </c>
      <c r="L26" s="314">
        <f>SUM(COUNTIF(D26,{"後方"})*{1})*K26</f>
        <v>0</v>
      </c>
      <c r="M26" s="314">
        <f>SUM(COUNTIF(D26,{"側方"})*{1})*K26</f>
        <v>0</v>
      </c>
      <c r="N26" s="314">
        <f>SUM(COUNTIF(D26,{"ｲﾝﾀｰﾛｯｸ"})*{1})*K26</f>
        <v>0</v>
      </c>
      <c r="O26" s="314">
        <f>SUM(COUNTIF(D26,{"後付安全装置"})*{1})*K26</f>
        <v>0</v>
      </c>
      <c r="P26" s="314">
        <f>SUM(COUNTIF(D26,{"トルクレンチ"})*{1})*K26</f>
        <v>0</v>
      </c>
      <c r="Q26" s="426"/>
      <c r="R26" s="293"/>
      <c r="S26" s="293"/>
      <c r="T26" s="622"/>
      <c r="U26" s="624" t="str">
        <f>IFERROR(ROUNDDOWN(MAX(MIN(T26/2,30000),0),-3)*K26*U3/U3,"0")</f>
        <v>0</v>
      </c>
      <c r="V26" s="626" t="s">
        <v>576</v>
      </c>
      <c r="W26" s="628"/>
    </row>
    <row r="27" spans="1:23" ht="14.25" x14ac:dyDescent="0.15">
      <c r="A27" s="618"/>
      <c r="B27" s="620"/>
      <c r="C27" s="618"/>
      <c r="D27" s="621"/>
      <c r="E27" s="665"/>
      <c r="F27" s="666"/>
      <c r="G27" s="668"/>
      <c r="H27" s="630"/>
      <c r="I27" s="310"/>
      <c r="J27" s="313" t="str">
        <f t="shared" si="0"/>
        <v>0</v>
      </c>
      <c r="K27" s="311"/>
      <c r="L27" s="311"/>
      <c r="M27" s="311"/>
      <c r="N27" s="311"/>
      <c r="O27" s="311"/>
      <c r="P27" s="311"/>
      <c r="Q27" s="426"/>
      <c r="R27" s="293"/>
      <c r="S27" s="293"/>
      <c r="T27" s="623"/>
      <c r="U27" s="625"/>
      <c r="V27" s="627"/>
      <c r="W27" s="629"/>
    </row>
    <row r="28" spans="1:23" ht="14.25" x14ac:dyDescent="0.15">
      <c r="A28" s="617">
        <v>11</v>
      </c>
      <c r="B28" s="619"/>
      <c r="C28" s="617"/>
      <c r="D28" s="621" t="s">
        <v>1018</v>
      </c>
      <c r="E28" s="663"/>
      <c r="F28" s="664"/>
      <c r="G28" s="667"/>
      <c r="H28" s="630"/>
      <c r="I28" s="313" t="str">
        <f t="shared" ref="I28" si="8">IF(H28 &lt;&gt; "", "1", "0")</f>
        <v>0</v>
      </c>
      <c r="J28" s="313" t="str">
        <f t="shared" si="0"/>
        <v>0</v>
      </c>
      <c r="K28" s="313">
        <f t="shared" ref="K28" si="9">IFERROR((J28+J29)/(J28+J29),"0")*I28</f>
        <v>0</v>
      </c>
      <c r="L28" s="314">
        <f>SUM(COUNTIF(D28,{"後方"})*{1})*K28</f>
        <v>0</v>
      </c>
      <c r="M28" s="314">
        <f>SUM(COUNTIF(D28,{"側方"})*{1})*K28</f>
        <v>0</v>
      </c>
      <c r="N28" s="314">
        <f>SUM(COUNTIF(D28,{"ｲﾝﾀｰﾛｯｸ"})*{1})*K28</f>
        <v>0</v>
      </c>
      <c r="O28" s="314">
        <f>SUM(COUNTIF(D28,{"後付安全装置"})*{1})*K28</f>
        <v>0</v>
      </c>
      <c r="P28" s="314">
        <f>SUM(COUNTIF(D28,{"トルクレンチ"})*{1})*K28</f>
        <v>0</v>
      </c>
      <c r="Q28" s="426"/>
      <c r="R28" s="293"/>
      <c r="S28" s="293"/>
      <c r="T28" s="622"/>
      <c r="U28" s="624" t="str">
        <f>IFERROR(ROUNDDOWN(MAX(MIN(T28/2,30000),0),-3)*K28*U3/U3,"0")</f>
        <v>0</v>
      </c>
      <c r="V28" s="626" t="s">
        <v>576</v>
      </c>
      <c r="W28" s="626"/>
    </row>
    <row r="29" spans="1:23" ht="14.25" x14ac:dyDescent="0.15">
      <c r="A29" s="618"/>
      <c r="B29" s="620"/>
      <c r="C29" s="618"/>
      <c r="D29" s="621"/>
      <c r="E29" s="665"/>
      <c r="F29" s="666"/>
      <c r="G29" s="668"/>
      <c r="H29" s="630"/>
      <c r="I29" s="310"/>
      <c r="J29" s="313" t="str">
        <f t="shared" si="0"/>
        <v>0</v>
      </c>
      <c r="K29" s="311"/>
      <c r="L29" s="311"/>
      <c r="M29" s="311"/>
      <c r="N29" s="311"/>
      <c r="O29" s="311"/>
      <c r="P29" s="311"/>
      <c r="Q29" s="426"/>
      <c r="R29" s="293"/>
      <c r="S29" s="293"/>
      <c r="T29" s="623"/>
      <c r="U29" s="625"/>
      <c r="V29" s="627"/>
      <c r="W29" s="627"/>
    </row>
    <row r="30" spans="1:23" ht="14.25" x14ac:dyDescent="0.15">
      <c r="A30" s="617">
        <v>12</v>
      </c>
      <c r="B30" s="619"/>
      <c r="C30" s="617"/>
      <c r="D30" s="621" t="s">
        <v>1018</v>
      </c>
      <c r="E30" s="663"/>
      <c r="F30" s="664"/>
      <c r="G30" s="667"/>
      <c r="H30" s="630"/>
      <c r="I30" s="313" t="str">
        <f t="shared" ref="I30" si="10">IF(H30 &lt;&gt; "", "1", "0")</f>
        <v>0</v>
      </c>
      <c r="J30" s="313" t="str">
        <f t="shared" si="0"/>
        <v>0</v>
      </c>
      <c r="K30" s="313">
        <f>IFERROR((J30+J31)/(J30+J31),"0")*I30</f>
        <v>0</v>
      </c>
      <c r="L30" s="314">
        <f>SUM(COUNTIF(D30,{"後方"})*{1})*K30</f>
        <v>0</v>
      </c>
      <c r="M30" s="314">
        <f>SUM(COUNTIF(D30,{"側方"})*{1})*K30</f>
        <v>0</v>
      </c>
      <c r="N30" s="314">
        <f>SUM(COUNTIF(D30,{"ｲﾝﾀｰﾛｯｸ"})*{1})*K30</f>
        <v>0</v>
      </c>
      <c r="O30" s="314">
        <f>SUM(COUNTIF(D30,{"後付安全装置"})*{1})*K30</f>
        <v>0</v>
      </c>
      <c r="P30" s="314">
        <f>SUM(COUNTIF(D30,{"トルクレンチ"})*{1})*K30</f>
        <v>0</v>
      </c>
      <c r="Q30" s="426"/>
      <c r="R30" s="293"/>
      <c r="S30" s="293"/>
      <c r="T30" s="622"/>
      <c r="U30" s="624" t="str">
        <f>IFERROR(ROUNDDOWN(MAX(MIN(T30/2,30000),0),-3)*K30*U3/U3,"0")</f>
        <v>0</v>
      </c>
      <c r="V30" s="626" t="s">
        <v>576</v>
      </c>
      <c r="W30" s="628"/>
    </row>
    <row r="31" spans="1:23" ht="14.25" x14ac:dyDescent="0.15">
      <c r="A31" s="618"/>
      <c r="B31" s="620"/>
      <c r="C31" s="618"/>
      <c r="D31" s="621"/>
      <c r="E31" s="665"/>
      <c r="F31" s="666"/>
      <c r="G31" s="668"/>
      <c r="H31" s="630"/>
      <c r="I31" s="310"/>
      <c r="J31" s="313" t="str">
        <f t="shared" si="0"/>
        <v>0</v>
      </c>
      <c r="K31" s="311"/>
      <c r="L31" s="311"/>
      <c r="M31" s="311"/>
      <c r="N31" s="311"/>
      <c r="O31" s="311"/>
      <c r="P31" s="311"/>
      <c r="Q31" s="426"/>
      <c r="R31" s="293"/>
      <c r="S31" s="293"/>
      <c r="T31" s="623"/>
      <c r="U31" s="625"/>
      <c r="V31" s="627"/>
      <c r="W31" s="629"/>
    </row>
    <row r="32" spans="1:23" ht="14.25" x14ac:dyDescent="0.15">
      <c r="A32" s="617">
        <v>13</v>
      </c>
      <c r="B32" s="619"/>
      <c r="C32" s="617"/>
      <c r="D32" s="621" t="s">
        <v>1018</v>
      </c>
      <c r="E32" s="663"/>
      <c r="F32" s="664"/>
      <c r="G32" s="667"/>
      <c r="H32" s="630"/>
      <c r="I32" s="313" t="str">
        <f t="shared" ref="I32" si="11">IF(H32 &lt;&gt; "", "1", "0")</f>
        <v>0</v>
      </c>
      <c r="J32" s="313" t="str">
        <f t="shared" si="0"/>
        <v>0</v>
      </c>
      <c r="K32" s="313">
        <f>IFERROR((J32+J33)/(J32+J33),"0")*I32</f>
        <v>0</v>
      </c>
      <c r="L32" s="314">
        <f>SUM(COUNTIF(D32,{"後方"})*{1})*K32</f>
        <v>0</v>
      </c>
      <c r="M32" s="314">
        <f>SUM(COUNTIF(D32,{"側方"})*{1})*K32</f>
        <v>0</v>
      </c>
      <c r="N32" s="314">
        <f>SUM(COUNTIF(D32,{"ｲﾝﾀｰﾛｯｸ"})*{1})*K32</f>
        <v>0</v>
      </c>
      <c r="O32" s="314">
        <f>SUM(COUNTIF(D32,{"後付安全装置"})*{1})*K32</f>
        <v>0</v>
      </c>
      <c r="P32" s="314">
        <f>SUM(COUNTIF(D32,{"トルクレンチ"})*{1})*K32</f>
        <v>0</v>
      </c>
      <c r="Q32" s="426"/>
      <c r="R32" s="293"/>
      <c r="S32" s="293"/>
      <c r="T32" s="622"/>
      <c r="U32" s="624" t="str">
        <f>IFERROR(ROUNDDOWN(MAX(MIN(T32/2,30000),0),-3)*K32*U3/U3,"0")</f>
        <v>0</v>
      </c>
      <c r="V32" s="626" t="s">
        <v>576</v>
      </c>
      <c r="W32" s="628"/>
    </row>
    <row r="33" spans="1:23" ht="14.25" x14ac:dyDescent="0.15">
      <c r="A33" s="618"/>
      <c r="B33" s="620"/>
      <c r="C33" s="618"/>
      <c r="D33" s="621"/>
      <c r="E33" s="665"/>
      <c r="F33" s="666"/>
      <c r="G33" s="668"/>
      <c r="H33" s="630"/>
      <c r="I33" s="310"/>
      <c r="J33" s="313" t="str">
        <f t="shared" si="0"/>
        <v>0</v>
      </c>
      <c r="K33" s="315"/>
      <c r="L33" s="311"/>
      <c r="M33" s="311"/>
      <c r="N33" s="311"/>
      <c r="O33" s="311"/>
      <c r="P33" s="311"/>
      <c r="Q33" s="426"/>
      <c r="R33" s="293"/>
      <c r="S33" s="293"/>
      <c r="T33" s="623"/>
      <c r="U33" s="625"/>
      <c r="V33" s="627"/>
      <c r="W33" s="629"/>
    </row>
    <row r="34" spans="1:23" ht="14.25" x14ac:dyDescent="0.15">
      <c r="A34" s="617">
        <v>14</v>
      </c>
      <c r="B34" s="619"/>
      <c r="C34" s="617"/>
      <c r="D34" s="621" t="s">
        <v>1018</v>
      </c>
      <c r="E34" s="663"/>
      <c r="F34" s="664"/>
      <c r="G34" s="667"/>
      <c r="H34" s="630"/>
      <c r="I34" s="313" t="str">
        <f t="shared" ref="I34" si="12">IF(H34 &lt;&gt; "", "1", "0")</f>
        <v>0</v>
      </c>
      <c r="J34" s="313" t="str">
        <f t="shared" si="0"/>
        <v>0</v>
      </c>
      <c r="K34" s="313">
        <f>IFERROR((J34+J35)/(J34+J35),"0")*I34</f>
        <v>0</v>
      </c>
      <c r="L34" s="314">
        <f>SUM(COUNTIF(D34,{"後方"})*{1})*K34</f>
        <v>0</v>
      </c>
      <c r="M34" s="314">
        <f>SUM(COUNTIF(D34,{"側方"})*{1})*K34</f>
        <v>0</v>
      </c>
      <c r="N34" s="314">
        <f>SUM(COUNTIF(D34,{"ｲﾝﾀｰﾛｯｸ"})*{1})*K34</f>
        <v>0</v>
      </c>
      <c r="O34" s="314">
        <f>SUM(COUNTIF(D34,{"後付安全装置"})*{1})*K34</f>
        <v>0</v>
      </c>
      <c r="P34" s="314">
        <f>SUM(COUNTIF(D34,{"トルクレンチ"})*{1})*K34</f>
        <v>0</v>
      </c>
      <c r="Q34" s="426"/>
      <c r="R34" s="293"/>
      <c r="S34" s="293"/>
      <c r="T34" s="622"/>
      <c r="U34" s="624" t="str">
        <f>IFERROR(ROUNDDOWN(MAX(MIN(T34/2,30000),0),-3)*K34*U3/U3,"0")</f>
        <v>0</v>
      </c>
      <c r="V34" s="626" t="s">
        <v>576</v>
      </c>
      <c r="W34" s="628"/>
    </row>
    <row r="35" spans="1:23" ht="14.25" x14ac:dyDescent="0.15">
      <c r="A35" s="618"/>
      <c r="B35" s="620"/>
      <c r="C35" s="618"/>
      <c r="D35" s="621"/>
      <c r="E35" s="665"/>
      <c r="F35" s="666"/>
      <c r="G35" s="668"/>
      <c r="H35" s="630"/>
      <c r="I35" s="310"/>
      <c r="J35" s="313" t="str">
        <f t="shared" si="0"/>
        <v>0</v>
      </c>
      <c r="K35" s="311"/>
      <c r="L35" s="311"/>
      <c r="M35" s="311"/>
      <c r="N35" s="311"/>
      <c r="O35" s="311"/>
      <c r="P35" s="311"/>
      <c r="Q35" s="426"/>
      <c r="R35" s="293"/>
      <c r="S35" s="293"/>
      <c r="T35" s="623"/>
      <c r="U35" s="625"/>
      <c r="V35" s="627"/>
      <c r="W35" s="629"/>
    </row>
    <row r="36" spans="1:23" ht="14.25" x14ac:dyDescent="0.15">
      <c r="A36" s="617">
        <v>15</v>
      </c>
      <c r="B36" s="619"/>
      <c r="C36" s="617"/>
      <c r="D36" s="621" t="s">
        <v>1018</v>
      </c>
      <c r="E36" s="663"/>
      <c r="F36" s="664"/>
      <c r="G36" s="667"/>
      <c r="H36" s="630"/>
      <c r="I36" s="313" t="str">
        <f t="shared" ref="I36" si="13">IF(H36 &lt;&gt; "", "1", "0")</f>
        <v>0</v>
      </c>
      <c r="J36" s="313" t="str">
        <f t="shared" si="0"/>
        <v>0</v>
      </c>
      <c r="K36" s="313">
        <f>IFERROR((J36+J37)/(J36+J37),"0")*36</f>
        <v>0</v>
      </c>
      <c r="L36" s="314">
        <f>SUM(COUNTIF(D36,{"後方"})*{1})*K36</f>
        <v>0</v>
      </c>
      <c r="M36" s="314">
        <f>SUM(COUNTIF(D36,{"側方"})*{1})*K36</f>
        <v>0</v>
      </c>
      <c r="N36" s="314">
        <f>SUM(COUNTIF(D36,{"ｲﾝﾀｰﾛｯｸ"})*{1})*K36</f>
        <v>0</v>
      </c>
      <c r="O36" s="314">
        <f>SUM(COUNTIF(D36,{"後付安全装置"})*{1})*K36</f>
        <v>0</v>
      </c>
      <c r="P36" s="314">
        <f>SUM(COUNTIF(D36,{"トルクレンチ"})*{1})*K36</f>
        <v>0</v>
      </c>
      <c r="Q36" s="426"/>
      <c r="R36" s="293"/>
      <c r="S36" s="293"/>
      <c r="T36" s="622"/>
      <c r="U36" s="624" t="str">
        <f>IFERROR(ROUNDDOWN(MAX(MIN(T36/2,30000),0),-3)*K36*U3/U3,"0")</f>
        <v>0</v>
      </c>
      <c r="V36" s="626" t="s">
        <v>576</v>
      </c>
      <c r="W36" s="628"/>
    </row>
    <row r="37" spans="1:23" ht="14.25" x14ac:dyDescent="0.15">
      <c r="A37" s="618"/>
      <c r="B37" s="620"/>
      <c r="C37" s="618"/>
      <c r="D37" s="621"/>
      <c r="E37" s="665"/>
      <c r="F37" s="666"/>
      <c r="G37" s="668"/>
      <c r="H37" s="630"/>
      <c r="I37" s="310"/>
      <c r="J37" s="313" t="str">
        <f t="shared" si="0"/>
        <v>0</v>
      </c>
      <c r="K37" s="311"/>
      <c r="L37" s="311"/>
      <c r="M37" s="311"/>
      <c r="N37" s="311"/>
      <c r="O37" s="311"/>
      <c r="P37" s="311"/>
      <c r="Q37" s="426"/>
      <c r="R37" s="293"/>
      <c r="S37" s="293"/>
      <c r="T37" s="623"/>
      <c r="U37" s="625"/>
      <c r="V37" s="627"/>
      <c r="W37" s="629"/>
    </row>
    <row r="38" spans="1:23" ht="14.25" x14ac:dyDescent="0.15">
      <c r="A38" s="617">
        <v>16</v>
      </c>
      <c r="B38" s="619"/>
      <c r="C38" s="617"/>
      <c r="D38" s="621" t="s">
        <v>1018</v>
      </c>
      <c r="E38" s="663"/>
      <c r="F38" s="664"/>
      <c r="G38" s="667"/>
      <c r="H38" s="630"/>
      <c r="I38" s="313" t="str">
        <f t="shared" ref="I38" si="14">IF(H38 &lt;&gt; "", "1", "0")</f>
        <v>0</v>
      </c>
      <c r="J38" s="313" t="str">
        <f t="shared" si="0"/>
        <v>0</v>
      </c>
      <c r="K38" s="313">
        <f t="shared" ref="K38" si="15">IFERROR((J38+J39)/(J38+J39),"0")*I38</f>
        <v>0</v>
      </c>
      <c r="L38" s="314">
        <f>SUM(COUNTIF(D38,{"後方"})*{1})*K38</f>
        <v>0</v>
      </c>
      <c r="M38" s="314">
        <f>SUM(COUNTIF(D38,{"側方"})*{1})*K38</f>
        <v>0</v>
      </c>
      <c r="N38" s="314">
        <f>SUM(COUNTIF(D38,{"ｲﾝﾀｰﾛｯｸ"})*{1})*K38</f>
        <v>0</v>
      </c>
      <c r="O38" s="314">
        <f>SUM(COUNTIF(D38,{"後付安全装置"})*{1})*K38</f>
        <v>0</v>
      </c>
      <c r="P38" s="314">
        <f>SUM(COUNTIF(D38,{"トルクレンチ"})*{1})*K38</f>
        <v>0</v>
      </c>
      <c r="Q38" s="426"/>
      <c r="R38" s="293"/>
      <c r="S38" s="293"/>
      <c r="T38" s="622"/>
      <c r="U38" s="624" t="str">
        <f>IFERROR(ROUNDDOWN(MAX(MIN(T38/2,30000),0),-3)*K38*U3/U3,"0")</f>
        <v>0</v>
      </c>
      <c r="V38" s="626" t="s">
        <v>576</v>
      </c>
      <c r="W38" s="628"/>
    </row>
    <row r="39" spans="1:23" ht="14.25" x14ac:dyDescent="0.15">
      <c r="A39" s="618"/>
      <c r="B39" s="620"/>
      <c r="C39" s="618"/>
      <c r="D39" s="621"/>
      <c r="E39" s="665"/>
      <c r="F39" s="666"/>
      <c r="G39" s="668"/>
      <c r="H39" s="630"/>
      <c r="I39" s="310"/>
      <c r="J39" s="313" t="str">
        <f t="shared" si="0"/>
        <v>0</v>
      </c>
      <c r="K39" s="311"/>
      <c r="L39" s="311"/>
      <c r="M39" s="311"/>
      <c r="N39" s="311"/>
      <c r="O39" s="311"/>
      <c r="P39" s="311"/>
      <c r="Q39" s="426"/>
      <c r="R39" s="293"/>
      <c r="S39" s="293"/>
      <c r="T39" s="623"/>
      <c r="U39" s="625"/>
      <c r="V39" s="627"/>
      <c r="W39" s="629"/>
    </row>
    <row r="40" spans="1:23" ht="14.25" x14ac:dyDescent="0.15">
      <c r="A40" s="617">
        <v>17</v>
      </c>
      <c r="B40" s="619"/>
      <c r="C40" s="617"/>
      <c r="D40" s="621" t="s">
        <v>1018</v>
      </c>
      <c r="E40" s="663"/>
      <c r="F40" s="664"/>
      <c r="G40" s="667"/>
      <c r="H40" s="630"/>
      <c r="I40" s="313" t="str">
        <f t="shared" ref="I40" si="16">IF(H40 &lt;&gt; "", "1", "0")</f>
        <v>0</v>
      </c>
      <c r="J40" s="313" t="str">
        <f t="shared" ref="J40:J71" si="17">IF(G40 &lt;&gt; "", "1", "0")</f>
        <v>0</v>
      </c>
      <c r="K40" s="313">
        <f>IFERROR((J40+J41)/(J40+J41),"0")*I40</f>
        <v>0</v>
      </c>
      <c r="L40" s="314">
        <f>SUM(COUNTIF(D40,{"後方"})*{1})*K40</f>
        <v>0</v>
      </c>
      <c r="M40" s="314">
        <f>SUM(COUNTIF(D40,{"側方"})*{1})*K40</f>
        <v>0</v>
      </c>
      <c r="N40" s="314">
        <f>SUM(COUNTIF(D40,{"ｲﾝﾀｰﾛｯｸ"})*{1})*K40</f>
        <v>0</v>
      </c>
      <c r="O40" s="314">
        <f>SUM(COUNTIF(D40,{"後付安全装置"})*{1})*K40</f>
        <v>0</v>
      </c>
      <c r="P40" s="314">
        <f>SUM(COUNTIF(D40,{"トルクレンチ"})*{1})*K40</f>
        <v>0</v>
      </c>
      <c r="Q40" s="426"/>
      <c r="R40" s="293"/>
      <c r="S40" s="293"/>
      <c r="T40" s="622"/>
      <c r="U40" s="624" t="str">
        <f>IFERROR(ROUNDDOWN(MAX(MIN(T40/2,30000),0),-3)*K40*U3/U3,"0")</f>
        <v>0</v>
      </c>
      <c r="V40" s="626" t="s">
        <v>576</v>
      </c>
      <c r="W40" s="628"/>
    </row>
    <row r="41" spans="1:23" ht="14.25" x14ac:dyDescent="0.15">
      <c r="A41" s="618"/>
      <c r="B41" s="620"/>
      <c r="C41" s="618"/>
      <c r="D41" s="621"/>
      <c r="E41" s="665"/>
      <c r="F41" s="666"/>
      <c r="G41" s="668"/>
      <c r="H41" s="630"/>
      <c r="I41" s="310"/>
      <c r="J41" s="313" t="str">
        <f t="shared" si="17"/>
        <v>0</v>
      </c>
      <c r="K41" s="311"/>
      <c r="L41" s="311"/>
      <c r="M41" s="311"/>
      <c r="N41" s="311"/>
      <c r="O41" s="311"/>
      <c r="P41" s="311"/>
      <c r="Q41" s="426"/>
      <c r="R41" s="293"/>
      <c r="S41" s="293"/>
      <c r="T41" s="623"/>
      <c r="U41" s="625"/>
      <c r="V41" s="627"/>
      <c r="W41" s="629"/>
    </row>
    <row r="42" spans="1:23" ht="14.25" x14ac:dyDescent="0.15">
      <c r="A42" s="617">
        <v>18</v>
      </c>
      <c r="B42" s="619"/>
      <c r="C42" s="617"/>
      <c r="D42" s="621" t="s">
        <v>1018</v>
      </c>
      <c r="E42" s="663"/>
      <c r="F42" s="664"/>
      <c r="G42" s="667"/>
      <c r="H42" s="630"/>
      <c r="I42" s="313" t="str">
        <f t="shared" ref="I42" si="18">IF(H42 &lt;&gt; "", "1", "0")</f>
        <v>0</v>
      </c>
      <c r="J42" s="313" t="str">
        <f t="shared" si="17"/>
        <v>0</v>
      </c>
      <c r="K42" s="313">
        <f>IFERROR((J42+J43)/(J42+J43),"0")*I42</f>
        <v>0</v>
      </c>
      <c r="L42" s="314">
        <f>SUM(COUNTIF(D42,{"後方"})*{1})*K42</f>
        <v>0</v>
      </c>
      <c r="M42" s="314">
        <f>SUM(COUNTIF(D42,{"側方"})*{1})*K42</f>
        <v>0</v>
      </c>
      <c r="N42" s="314">
        <f>SUM(COUNTIF(D42,{"ｲﾝﾀｰﾛｯｸ"})*{1})*K42</f>
        <v>0</v>
      </c>
      <c r="O42" s="314">
        <f>SUM(COUNTIF(D42,{"後付安全装置"})*{1})*K42</f>
        <v>0</v>
      </c>
      <c r="P42" s="314">
        <f>SUM(COUNTIF(D42,{"トルクレンチ"})*{1})*K42</f>
        <v>0</v>
      </c>
      <c r="Q42" s="426"/>
      <c r="R42" s="293"/>
      <c r="S42" s="293"/>
      <c r="T42" s="622"/>
      <c r="U42" s="624" t="str">
        <f>IFERROR(ROUNDDOWN(MAX(MIN(T42/2,30000),0),-3)*K42*U3/U3,"0")</f>
        <v>0</v>
      </c>
      <c r="V42" s="626" t="s">
        <v>576</v>
      </c>
      <c r="W42" s="628"/>
    </row>
    <row r="43" spans="1:23" ht="14.25" x14ac:dyDescent="0.15">
      <c r="A43" s="618"/>
      <c r="B43" s="620"/>
      <c r="C43" s="618"/>
      <c r="D43" s="621"/>
      <c r="E43" s="665"/>
      <c r="F43" s="666"/>
      <c r="G43" s="668"/>
      <c r="H43" s="630"/>
      <c r="I43" s="310"/>
      <c r="J43" s="313" t="str">
        <f t="shared" si="17"/>
        <v>0</v>
      </c>
      <c r="K43" s="315"/>
      <c r="L43" s="311"/>
      <c r="M43" s="311"/>
      <c r="N43" s="311"/>
      <c r="O43" s="311"/>
      <c r="P43" s="311"/>
      <c r="Q43" s="426"/>
      <c r="R43" s="293"/>
      <c r="S43" s="293"/>
      <c r="T43" s="623"/>
      <c r="U43" s="625"/>
      <c r="V43" s="627"/>
      <c r="W43" s="629"/>
    </row>
    <row r="44" spans="1:23" ht="14.25" x14ac:dyDescent="0.15">
      <c r="A44" s="617">
        <v>19</v>
      </c>
      <c r="B44" s="619"/>
      <c r="C44" s="617"/>
      <c r="D44" s="621" t="s">
        <v>1018</v>
      </c>
      <c r="E44" s="663"/>
      <c r="F44" s="664"/>
      <c r="G44" s="667"/>
      <c r="H44" s="630"/>
      <c r="I44" s="313" t="str">
        <f t="shared" ref="I44" si="19">IF(H44 &lt;&gt; "", "1", "0")</f>
        <v>0</v>
      </c>
      <c r="J44" s="313" t="str">
        <f t="shared" si="17"/>
        <v>0</v>
      </c>
      <c r="K44" s="313">
        <f>IFERROR((J44+J45)/(J44+J45),"0")*I44</f>
        <v>0</v>
      </c>
      <c r="L44" s="314">
        <f>SUM(COUNTIF(D44,{"後方"})*{1})*K44</f>
        <v>0</v>
      </c>
      <c r="M44" s="314">
        <f>SUM(COUNTIF(D44,{"側方"})*{1})*K44</f>
        <v>0</v>
      </c>
      <c r="N44" s="314">
        <f>SUM(COUNTIF(D44,{"ｲﾝﾀｰﾛｯｸ"})*{1})*K44</f>
        <v>0</v>
      </c>
      <c r="O44" s="314">
        <f>SUM(COUNTIF(D44,{"後付安全装置"})*{1})*K44</f>
        <v>0</v>
      </c>
      <c r="P44" s="314">
        <f>SUM(COUNTIF(D44,{"トルクレンチ"})*{1})*K44</f>
        <v>0</v>
      </c>
      <c r="Q44" s="426"/>
      <c r="R44" s="293"/>
      <c r="S44" s="293"/>
      <c r="T44" s="622"/>
      <c r="U44" s="624" t="str">
        <f>IFERROR(ROUNDDOWN(MAX(MIN(T44/2,30000),0),-3)*K44*U3/U3,"0")</f>
        <v>0</v>
      </c>
      <c r="V44" s="626" t="s">
        <v>576</v>
      </c>
      <c r="W44" s="628"/>
    </row>
    <row r="45" spans="1:23" ht="14.25" x14ac:dyDescent="0.15">
      <c r="A45" s="618"/>
      <c r="B45" s="620"/>
      <c r="C45" s="618"/>
      <c r="D45" s="621"/>
      <c r="E45" s="665"/>
      <c r="F45" s="666"/>
      <c r="G45" s="668"/>
      <c r="H45" s="630"/>
      <c r="I45" s="310"/>
      <c r="J45" s="313" t="str">
        <f t="shared" si="17"/>
        <v>0</v>
      </c>
      <c r="K45" s="311"/>
      <c r="L45" s="311"/>
      <c r="M45" s="311"/>
      <c r="N45" s="311"/>
      <c r="O45" s="311"/>
      <c r="P45" s="311"/>
      <c r="Q45" s="426"/>
      <c r="R45" s="293"/>
      <c r="S45" s="293"/>
      <c r="T45" s="623"/>
      <c r="U45" s="625"/>
      <c r="V45" s="627"/>
      <c r="W45" s="629"/>
    </row>
    <row r="46" spans="1:23" ht="14.25" x14ac:dyDescent="0.15">
      <c r="A46" s="617">
        <v>20</v>
      </c>
      <c r="B46" s="619"/>
      <c r="C46" s="617"/>
      <c r="D46" s="621" t="s">
        <v>1018</v>
      </c>
      <c r="E46" s="663"/>
      <c r="F46" s="664"/>
      <c r="G46" s="667"/>
      <c r="H46" s="630"/>
      <c r="I46" s="313" t="str">
        <f t="shared" ref="I46" si="20">IF(H46 &lt;&gt; "", "1", "0")</f>
        <v>0</v>
      </c>
      <c r="J46" s="313" t="str">
        <f t="shared" si="17"/>
        <v>0</v>
      </c>
      <c r="K46" s="313">
        <f>IFERROR((J46+J47)/(J46+J47),"0")*I46</f>
        <v>0</v>
      </c>
      <c r="L46" s="314">
        <f>SUM(COUNTIF(D46,{"後方"})*{1})*K46</f>
        <v>0</v>
      </c>
      <c r="M46" s="314">
        <f>SUM(COUNTIF(D46,{"側方"})*{1})*K46</f>
        <v>0</v>
      </c>
      <c r="N46" s="314">
        <f>SUM(COUNTIF(D46,{"ｲﾝﾀｰﾛｯｸ"})*{1})*K46</f>
        <v>0</v>
      </c>
      <c r="O46" s="314">
        <f>SUM(COUNTIF(D46,{"後付安全装置"})*{1})*K46</f>
        <v>0</v>
      </c>
      <c r="P46" s="314">
        <f>SUM(COUNTIF(D46,{"トルクレンチ"})*{1})*K46</f>
        <v>0</v>
      </c>
      <c r="Q46" s="426"/>
      <c r="R46" s="293"/>
      <c r="S46" s="293"/>
      <c r="T46" s="622"/>
      <c r="U46" s="624" t="str">
        <f>IFERROR(ROUNDDOWN(MAX(MIN(T46/2,30000),0),-3)*K46*U3/U3,"0")</f>
        <v>0</v>
      </c>
      <c r="V46" s="626" t="s">
        <v>576</v>
      </c>
      <c r="W46" s="628"/>
    </row>
    <row r="47" spans="1:23" ht="14.25" x14ac:dyDescent="0.15">
      <c r="A47" s="618"/>
      <c r="B47" s="620"/>
      <c r="C47" s="618"/>
      <c r="D47" s="621"/>
      <c r="E47" s="665"/>
      <c r="F47" s="666"/>
      <c r="G47" s="668"/>
      <c r="H47" s="630"/>
      <c r="I47" s="310"/>
      <c r="J47" s="313" t="str">
        <f t="shared" si="17"/>
        <v>0</v>
      </c>
      <c r="K47" s="311"/>
      <c r="L47" s="311"/>
      <c r="M47" s="311"/>
      <c r="N47" s="311"/>
      <c r="O47" s="311"/>
      <c r="P47" s="311"/>
      <c r="Q47" s="426"/>
      <c r="R47" s="293"/>
      <c r="S47" s="293"/>
      <c r="T47" s="623"/>
      <c r="U47" s="625"/>
      <c r="V47" s="627"/>
      <c r="W47" s="629"/>
    </row>
    <row r="48" spans="1:23" ht="14.25" x14ac:dyDescent="0.15">
      <c r="A48" s="617">
        <v>21</v>
      </c>
      <c r="B48" s="619"/>
      <c r="C48" s="617"/>
      <c r="D48" s="621" t="s">
        <v>1018</v>
      </c>
      <c r="E48" s="663"/>
      <c r="F48" s="664"/>
      <c r="G48" s="667"/>
      <c r="H48" s="630"/>
      <c r="I48" s="313" t="str">
        <f t="shared" ref="I48" si="21">IF(H48 &lt;&gt; "", "1", "0")</f>
        <v>0</v>
      </c>
      <c r="J48" s="313" t="str">
        <f t="shared" si="17"/>
        <v>0</v>
      </c>
      <c r="K48" s="313">
        <f t="shared" ref="K48" si="22">IFERROR((J48+J49)/(J48+J49),"0")*I48</f>
        <v>0</v>
      </c>
      <c r="L48" s="314">
        <f>SUM(COUNTIF(D48,{"後方"})*{1})*K48</f>
        <v>0</v>
      </c>
      <c r="M48" s="314">
        <f>SUM(COUNTIF(D48,{"側方"})*{1})*K48</f>
        <v>0</v>
      </c>
      <c r="N48" s="314">
        <f>SUM(COUNTIF(D48,{"ｲﾝﾀｰﾛｯｸ"})*{1})*K48</f>
        <v>0</v>
      </c>
      <c r="O48" s="314">
        <f>SUM(COUNTIF(D48,{"後付安全装置"})*{1})*K48</f>
        <v>0</v>
      </c>
      <c r="P48" s="314">
        <f>SUM(COUNTIF(D48,{"トルクレンチ"})*{1})*K48</f>
        <v>0</v>
      </c>
      <c r="Q48" s="426"/>
      <c r="R48" s="293"/>
      <c r="S48" s="293"/>
      <c r="T48" s="622"/>
      <c r="U48" s="624" t="str">
        <f>IFERROR(ROUNDDOWN(MAX(MIN(T48/2,30000),0),-3)*K48*U3/U3,"0")</f>
        <v>0</v>
      </c>
      <c r="V48" s="626" t="s">
        <v>576</v>
      </c>
      <c r="W48" s="626"/>
    </row>
    <row r="49" spans="1:23" ht="14.25" x14ac:dyDescent="0.15">
      <c r="A49" s="618"/>
      <c r="B49" s="620"/>
      <c r="C49" s="618"/>
      <c r="D49" s="621"/>
      <c r="E49" s="665"/>
      <c r="F49" s="666"/>
      <c r="G49" s="668"/>
      <c r="H49" s="630"/>
      <c r="I49" s="310"/>
      <c r="J49" s="313" t="str">
        <f t="shared" si="17"/>
        <v>0</v>
      </c>
      <c r="K49" s="311"/>
      <c r="L49" s="311"/>
      <c r="M49" s="311"/>
      <c r="N49" s="311"/>
      <c r="O49" s="311"/>
      <c r="P49" s="311"/>
      <c r="Q49" s="426"/>
      <c r="R49" s="293"/>
      <c r="S49" s="293"/>
      <c r="T49" s="623"/>
      <c r="U49" s="625"/>
      <c r="V49" s="627"/>
      <c r="W49" s="627"/>
    </row>
    <row r="50" spans="1:23" ht="14.25" x14ac:dyDescent="0.15">
      <c r="A50" s="617">
        <v>22</v>
      </c>
      <c r="B50" s="619"/>
      <c r="C50" s="617"/>
      <c r="D50" s="621" t="s">
        <v>1018</v>
      </c>
      <c r="E50" s="663"/>
      <c r="F50" s="664"/>
      <c r="G50" s="667"/>
      <c r="H50" s="630"/>
      <c r="I50" s="313" t="str">
        <f t="shared" ref="I50" si="23">IF(H50 &lt;&gt; "", "1", "0")</f>
        <v>0</v>
      </c>
      <c r="J50" s="313" t="str">
        <f t="shared" si="17"/>
        <v>0</v>
      </c>
      <c r="K50" s="313">
        <f>IFERROR((J50+J51)/(J50+J51),"0")*I50</f>
        <v>0</v>
      </c>
      <c r="L50" s="314">
        <f>SUM(COUNTIF(D50,{"後方"})*{1})*K50</f>
        <v>0</v>
      </c>
      <c r="M50" s="314">
        <f>SUM(COUNTIF(D50,{"側方"})*{1})*K50</f>
        <v>0</v>
      </c>
      <c r="N50" s="314">
        <f>SUM(COUNTIF(D50,{"ｲﾝﾀｰﾛｯｸ"})*{1})*K50</f>
        <v>0</v>
      </c>
      <c r="O50" s="314">
        <f>SUM(COUNTIF(D50,{"後付安全装置"})*{1})*K50</f>
        <v>0</v>
      </c>
      <c r="P50" s="314">
        <f>SUM(COUNTIF(D50,{"トルクレンチ"})*{1})*K50</f>
        <v>0</v>
      </c>
      <c r="Q50" s="426"/>
      <c r="R50" s="293"/>
      <c r="S50" s="293"/>
      <c r="T50" s="622"/>
      <c r="U50" s="624" t="str">
        <f>IFERROR(ROUNDDOWN(MAX(MIN(T50/2,30000),0),-3)*K50*U3/U3,"0")</f>
        <v>0</v>
      </c>
      <c r="V50" s="626" t="s">
        <v>576</v>
      </c>
      <c r="W50" s="628"/>
    </row>
    <row r="51" spans="1:23" ht="14.25" x14ac:dyDescent="0.15">
      <c r="A51" s="618"/>
      <c r="B51" s="620"/>
      <c r="C51" s="618"/>
      <c r="D51" s="621"/>
      <c r="E51" s="665"/>
      <c r="F51" s="666"/>
      <c r="G51" s="668"/>
      <c r="H51" s="630"/>
      <c r="I51" s="310"/>
      <c r="J51" s="313" t="str">
        <f t="shared" si="17"/>
        <v>0</v>
      </c>
      <c r="K51" s="311"/>
      <c r="L51" s="311"/>
      <c r="M51" s="311"/>
      <c r="N51" s="311"/>
      <c r="O51" s="311"/>
      <c r="P51" s="311"/>
      <c r="Q51" s="426"/>
      <c r="R51" s="293"/>
      <c r="S51" s="293"/>
      <c r="T51" s="623"/>
      <c r="U51" s="625"/>
      <c r="V51" s="627"/>
      <c r="W51" s="629"/>
    </row>
    <row r="52" spans="1:23" ht="14.25" x14ac:dyDescent="0.15">
      <c r="A52" s="617">
        <v>23</v>
      </c>
      <c r="B52" s="619"/>
      <c r="C52" s="617"/>
      <c r="D52" s="621" t="s">
        <v>1018</v>
      </c>
      <c r="E52" s="663"/>
      <c r="F52" s="664"/>
      <c r="G52" s="667"/>
      <c r="H52" s="630"/>
      <c r="I52" s="313" t="str">
        <f t="shared" ref="I52" si="24">IF(H52 &lt;&gt; "", "1", "0")</f>
        <v>0</v>
      </c>
      <c r="J52" s="313" t="str">
        <f t="shared" si="17"/>
        <v>0</v>
      </c>
      <c r="K52" s="313">
        <f>IFERROR((J52+J53)/(J52+J53),"0")*I52</f>
        <v>0</v>
      </c>
      <c r="L52" s="314">
        <f>SUM(COUNTIF(D52,{"後方"})*{1})*K52</f>
        <v>0</v>
      </c>
      <c r="M52" s="314">
        <f>SUM(COUNTIF(D52,{"側方"})*{1})*K52</f>
        <v>0</v>
      </c>
      <c r="N52" s="314">
        <f>SUM(COUNTIF(D52,{"ｲﾝﾀｰﾛｯｸ"})*{1})*K52</f>
        <v>0</v>
      </c>
      <c r="O52" s="314">
        <f>SUM(COUNTIF(D52,{"後付安全装置"})*{1})*K52</f>
        <v>0</v>
      </c>
      <c r="P52" s="314">
        <f>SUM(COUNTIF(D52,{"トルクレンチ"})*{1})*K52</f>
        <v>0</v>
      </c>
      <c r="Q52" s="426"/>
      <c r="R52" s="293"/>
      <c r="S52" s="293"/>
      <c r="T52" s="622"/>
      <c r="U52" s="624" t="str">
        <f>IFERROR(ROUNDDOWN(MAX(MIN(T52/2,30000),0),-3)*K52*U3/U3,"0")</f>
        <v>0</v>
      </c>
      <c r="V52" s="626" t="s">
        <v>576</v>
      </c>
      <c r="W52" s="628"/>
    </row>
    <row r="53" spans="1:23" ht="14.25" x14ac:dyDescent="0.15">
      <c r="A53" s="618"/>
      <c r="B53" s="620"/>
      <c r="C53" s="618"/>
      <c r="D53" s="621"/>
      <c r="E53" s="665"/>
      <c r="F53" s="666"/>
      <c r="G53" s="668"/>
      <c r="H53" s="630"/>
      <c r="I53" s="310"/>
      <c r="J53" s="313" t="str">
        <f t="shared" si="17"/>
        <v>0</v>
      </c>
      <c r="K53" s="315"/>
      <c r="L53" s="311"/>
      <c r="M53" s="311"/>
      <c r="N53" s="311"/>
      <c r="O53" s="311"/>
      <c r="P53" s="311"/>
      <c r="Q53" s="426"/>
      <c r="R53" s="293"/>
      <c r="S53" s="293"/>
      <c r="T53" s="623"/>
      <c r="U53" s="625"/>
      <c r="V53" s="627"/>
      <c r="W53" s="629"/>
    </row>
    <row r="54" spans="1:23" ht="14.25" x14ac:dyDescent="0.15">
      <c r="A54" s="617">
        <v>24</v>
      </c>
      <c r="B54" s="619"/>
      <c r="C54" s="617"/>
      <c r="D54" s="621" t="s">
        <v>1018</v>
      </c>
      <c r="E54" s="663"/>
      <c r="F54" s="664"/>
      <c r="G54" s="667"/>
      <c r="H54" s="630"/>
      <c r="I54" s="313" t="str">
        <f t="shared" ref="I54" si="25">IF(H54 &lt;&gt; "", "1", "0")</f>
        <v>0</v>
      </c>
      <c r="J54" s="313" t="str">
        <f t="shared" si="17"/>
        <v>0</v>
      </c>
      <c r="K54" s="313">
        <f>IFERROR((J54+J55)/(J54+J55),"0")*I54</f>
        <v>0</v>
      </c>
      <c r="L54" s="314">
        <f>SUM(COUNTIF(D54,{"後方"})*{1})*K54</f>
        <v>0</v>
      </c>
      <c r="M54" s="314">
        <f>SUM(COUNTIF(D54,{"側方"})*{1})*K54</f>
        <v>0</v>
      </c>
      <c r="N54" s="314">
        <f>SUM(COUNTIF(D54,{"ｲﾝﾀｰﾛｯｸ"})*{1})*K54</f>
        <v>0</v>
      </c>
      <c r="O54" s="314">
        <f>SUM(COUNTIF(D54,{"後付安全装置"})*{1})*K54</f>
        <v>0</v>
      </c>
      <c r="P54" s="314">
        <f>SUM(COUNTIF(D54,{"トルクレンチ"})*{1})*K54</f>
        <v>0</v>
      </c>
      <c r="Q54" s="426"/>
      <c r="R54" s="293"/>
      <c r="S54" s="293"/>
      <c r="T54" s="622"/>
      <c r="U54" s="624" t="str">
        <f>IFERROR(ROUNDDOWN(MAX(MIN(T54/2,30000),0),-3)*K54*U3/U3,"0")</f>
        <v>0</v>
      </c>
      <c r="V54" s="626" t="s">
        <v>576</v>
      </c>
      <c r="W54" s="628"/>
    </row>
    <row r="55" spans="1:23" ht="14.25" x14ac:dyDescent="0.15">
      <c r="A55" s="618"/>
      <c r="B55" s="620"/>
      <c r="C55" s="618"/>
      <c r="D55" s="621"/>
      <c r="E55" s="665"/>
      <c r="F55" s="666"/>
      <c r="G55" s="668"/>
      <c r="H55" s="630"/>
      <c r="I55" s="310"/>
      <c r="J55" s="313" t="str">
        <f t="shared" si="17"/>
        <v>0</v>
      </c>
      <c r="K55" s="311"/>
      <c r="L55" s="311"/>
      <c r="M55" s="311"/>
      <c r="N55" s="311"/>
      <c r="O55" s="311"/>
      <c r="P55" s="311"/>
      <c r="Q55" s="426"/>
      <c r="R55" s="293"/>
      <c r="S55" s="293"/>
      <c r="T55" s="623"/>
      <c r="U55" s="625"/>
      <c r="V55" s="627"/>
      <c r="W55" s="629"/>
    </row>
    <row r="56" spans="1:23" ht="14.25" x14ac:dyDescent="0.15">
      <c r="A56" s="617">
        <v>25</v>
      </c>
      <c r="B56" s="619"/>
      <c r="C56" s="617"/>
      <c r="D56" s="621" t="s">
        <v>1018</v>
      </c>
      <c r="E56" s="663"/>
      <c r="F56" s="664"/>
      <c r="G56" s="667"/>
      <c r="H56" s="630"/>
      <c r="I56" s="313" t="str">
        <f t="shared" ref="I56" si="26">IF(H56 &lt;&gt; "", "1", "0")</f>
        <v>0</v>
      </c>
      <c r="J56" s="313" t="str">
        <f t="shared" si="17"/>
        <v>0</v>
      </c>
      <c r="K56" s="313">
        <f>IFERROR((J56+J57)/(J56+J57),"0")*I56</f>
        <v>0</v>
      </c>
      <c r="L56" s="314">
        <f>SUM(COUNTIF(D56,{"後方"})*{1})*K56</f>
        <v>0</v>
      </c>
      <c r="M56" s="314">
        <f>SUM(COUNTIF(D56,{"側方"})*{1})*K56</f>
        <v>0</v>
      </c>
      <c r="N56" s="314">
        <f>SUM(COUNTIF(D56,{"ｲﾝﾀｰﾛｯｸ"})*{1})*K56</f>
        <v>0</v>
      </c>
      <c r="O56" s="314">
        <f>SUM(COUNTIF(D56,{"後付安全装置"})*{1})*K56</f>
        <v>0</v>
      </c>
      <c r="P56" s="314">
        <f>SUM(COUNTIF(D56,{"トルクレンチ"})*{1})*K56</f>
        <v>0</v>
      </c>
      <c r="Q56" s="426"/>
      <c r="R56" s="293"/>
      <c r="S56" s="293"/>
      <c r="T56" s="622"/>
      <c r="U56" s="624" t="str">
        <f>IFERROR(ROUNDDOWN(MAX(MIN(T56/2,30000),0),-3)*K56*U3/U3,"0")</f>
        <v>0</v>
      </c>
      <c r="V56" s="626" t="s">
        <v>576</v>
      </c>
      <c r="W56" s="628"/>
    </row>
    <row r="57" spans="1:23" ht="14.25" x14ac:dyDescent="0.15">
      <c r="A57" s="618"/>
      <c r="B57" s="620"/>
      <c r="C57" s="618"/>
      <c r="D57" s="621"/>
      <c r="E57" s="665"/>
      <c r="F57" s="666"/>
      <c r="G57" s="668"/>
      <c r="H57" s="630"/>
      <c r="I57" s="310"/>
      <c r="J57" s="313" t="str">
        <f t="shared" si="17"/>
        <v>0</v>
      </c>
      <c r="K57" s="311"/>
      <c r="L57" s="311"/>
      <c r="M57" s="311"/>
      <c r="N57" s="311"/>
      <c r="O57" s="311"/>
      <c r="P57" s="311"/>
      <c r="Q57" s="426"/>
      <c r="R57" s="293"/>
      <c r="S57" s="293"/>
      <c r="T57" s="623"/>
      <c r="U57" s="625"/>
      <c r="V57" s="627"/>
      <c r="W57" s="629"/>
    </row>
    <row r="58" spans="1:23" ht="14.25" x14ac:dyDescent="0.15">
      <c r="A58" s="617">
        <v>26</v>
      </c>
      <c r="B58" s="619"/>
      <c r="C58" s="617"/>
      <c r="D58" s="621" t="s">
        <v>1018</v>
      </c>
      <c r="E58" s="663"/>
      <c r="F58" s="664"/>
      <c r="G58" s="667"/>
      <c r="H58" s="630"/>
      <c r="I58" s="313" t="str">
        <f>IF(H58 &lt;&gt; "", "1", "0")</f>
        <v>0</v>
      </c>
      <c r="J58" s="313" t="str">
        <f t="shared" si="17"/>
        <v>0</v>
      </c>
      <c r="K58" s="313">
        <f t="shared" ref="K58" si="27">IFERROR((J58+J59)/(J58+J59),"0")*I58</f>
        <v>0</v>
      </c>
      <c r="L58" s="314">
        <f>SUM(COUNTIF(D58,{"後方"})*{1})*K58</f>
        <v>0</v>
      </c>
      <c r="M58" s="314">
        <f>SUM(COUNTIF(D58,{"側方"})*{1})*K58</f>
        <v>0</v>
      </c>
      <c r="N58" s="314">
        <f>SUM(COUNTIF(D58,{"ｲﾝﾀｰﾛｯｸ"})*{1})*K58</f>
        <v>0</v>
      </c>
      <c r="O58" s="314">
        <f>SUM(COUNTIF(D58,{"後付安全装置"})*{1})*K58</f>
        <v>0</v>
      </c>
      <c r="P58" s="314">
        <f>SUM(COUNTIF(D58,{"トルクレンチ"})*{1})*K58</f>
        <v>0</v>
      </c>
      <c r="Q58" s="426"/>
      <c r="R58" s="293"/>
      <c r="S58" s="293"/>
      <c r="T58" s="622"/>
      <c r="U58" s="624" t="str">
        <f>IFERROR(ROUNDDOWN(MAX(MIN(T58/2,30000),0),-3)*K58*U3/U3,"0")</f>
        <v>0</v>
      </c>
      <c r="V58" s="626" t="s">
        <v>576</v>
      </c>
      <c r="W58" s="628"/>
    </row>
    <row r="59" spans="1:23" ht="14.25" x14ac:dyDescent="0.15">
      <c r="A59" s="618"/>
      <c r="B59" s="620"/>
      <c r="C59" s="618"/>
      <c r="D59" s="621"/>
      <c r="E59" s="665"/>
      <c r="F59" s="666"/>
      <c r="G59" s="668"/>
      <c r="H59" s="630"/>
      <c r="I59" s="310"/>
      <c r="J59" s="313" t="str">
        <f t="shared" si="17"/>
        <v>0</v>
      </c>
      <c r="K59" s="311"/>
      <c r="L59" s="311"/>
      <c r="M59" s="311"/>
      <c r="N59" s="311"/>
      <c r="O59" s="311"/>
      <c r="P59" s="311"/>
      <c r="Q59" s="426"/>
      <c r="R59" s="293"/>
      <c r="S59" s="293"/>
      <c r="T59" s="623"/>
      <c r="U59" s="625"/>
      <c r="V59" s="627"/>
      <c r="W59" s="629"/>
    </row>
    <row r="60" spans="1:23" ht="14.25" x14ac:dyDescent="0.15">
      <c r="A60" s="617">
        <v>27</v>
      </c>
      <c r="B60" s="619"/>
      <c r="C60" s="617"/>
      <c r="D60" s="621" t="s">
        <v>1018</v>
      </c>
      <c r="E60" s="663"/>
      <c r="F60" s="664"/>
      <c r="G60" s="667"/>
      <c r="H60" s="630"/>
      <c r="I60" s="313" t="str">
        <f t="shared" ref="I60" si="28">IF(H60 &lt;&gt; "", "1", "0")</f>
        <v>0</v>
      </c>
      <c r="J60" s="313" t="str">
        <f t="shared" si="17"/>
        <v>0</v>
      </c>
      <c r="K60" s="313">
        <f>IFERROR((J60+J61)/(J60+J61),"0")*I60</f>
        <v>0</v>
      </c>
      <c r="L60" s="314">
        <f>SUM(COUNTIF(D60,{"後方"})*{1})*K60</f>
        <v>0</v>
      </c>
      <c r="M60" s="314">
        <f>SUM(COUNTIF(D60,{"側方"})*{1})*K60</f>
        <v>0</v>
      </c>
      <c r="N60" s="314">
        <f>SUM(COUNTIF(D60,{"ｲﾝﾀｰﾛｯｸ"})*{1})*K60</f>
        <v>0</v>
      </c>
      <c r="O60" s="314">
        <f>SUM(COUNTIF(D60,{"後付安全装置"})*{1})*K60</f>
        <v>0</v>
      </c>
      <c r="P60" s="314">
        <f>SUM(COUNTIF(D60,{"トルクレンチ"})*{1})*K60</f>
        <v>0</v>
      </c>
      <c r="Q60" s="426"/>
      <c r="R60" s="293"/>
      <c r="S60" s="293"/>
      <c r="T60" s="622"/>
      <c r="U60" s="624" t="str">
        <f>IFERROR(ROUNDDOWN(MAX(MIN(T60/2,30000),0),-3)*K60*U3/U3,"0")</f>
        <v>0</v>
      </c>
      <c r="V60" s="626" t="s">
        <v>576</v>
      </c>
      <c r="W60" s="628"/>
    </row>
    <row r="61" spans="1:23" ht="14.25" x14ac:dyDescent="0.15">
      <c r="A61" s="618"/>
      <c r="B61" s="620"/>
      <c r="C61" s="618"/>
      <c r="D61" s="621"/>
      <c r="E61" s="665"/>
      <c r="F61" s="666"/>
      <c r="G61" s="668"/>
      <c r="H61" s="630"/>
      <c r="I61" s="310"/>
      <c r="J61" s="313" t="str">
        <f t="shared" si="17"/>
        <v>0</v>
      </c>
      <c r="K61" s="311"/>
      <c r="L61" s="311"/>
      <c r="M61" s="311"/>
      <c r="N61" s="311"/>
      <c r="O61" s="311"/>
      <c r="P61" s="311"/>
      <c r="Q61" s="426"/>
      <c r="R61" s="293"/>
      <c r="S61" s="293"/>
      <c r="T61" s="623"/>
      <c r="U61" s="625"/>
      <c r="V61" s="627"/>
      <c r="W61" s="629"/>
    </row>
    <row r="62" spans="1:23" ht="14.25" x14ac:dyDescent="0.15">
      <c r="A62" s="617">
        <v>28</v>
      </c>
      <c r="B62" s="619"/>
      <c r="C62" s="617"/>
      <c r="D62" s="621" t="s">
        <v>1018</v>
      </c>
      <c r="E62" s="663"/>
      <c r="F62" s="664"/>
      <c r="G62" s="667"/>
      <c r="H62" s="630"/>
      <c r="I62" s="313" t="str">
        <f t="shared" ref="I62" si="29">IF(H62 &lt;&gt; "", "1", "0")</f>
        <v>0</v>
      </c>
      <c r="J62" s="313" t="str">
        <f t="shared" si="17"/>
        <v>0</v>
      </c>
      <c r="K62" s="313">
        <f>IFERROR((J62+J63)/(J62+J63),"0")*I62</f>
        <v>0</v>
      </c>
      <c r="L62" s="314">
        <f>SUM(COUNTIF(D62,{"後方"})*{1})*K62</f>
        <v>0</v>
      </c>
      <c r="M62" s="314">
        <f>SUM(COUNTIF(D62,{"側方"})*{1})*K62</f>
        <v>0</v>
      </c>
      <c r="N62" s="314">
        <f>SUM(COUNTIF(D62,{"ｲﾝﾀｰﾛｯｸ"})*{1})*K62</f>
        <v>0</v>
      </c>
      <c r="O62" s="314">
        <f>SUM(COUNTIF(D62,{"後付安全装置"})*{1})*K62</f>
        <v>0</v>
      </c>
      <c r="P62" s="314">
        <f>SUM(COUNTIF(D62,{"トルクレンチ"})*{1})*K62</f>
        <v>0</v>
      </c>
      <c r="Q62" s="426"/>
      <c r="R62" s="293"/>
      <c r="S62" s="293"/>
      <c r="T62" s="622"/>
      <c r="U62" s="624" t="str">
        <f>IFERROR(ROUNDDOWN(MAX(MIN(T62/2,30000),0),-3)*K62*U3/U3,"0")</f>
        <v>0</v>
      </c>
      <c r="V62" s="626" t="s">
        <v>576</v>
      </c>
      <c r="W62" s="628"/>
    </row>
    <row r="63" spans="1:23" ht="14.25" x14ac:dyDescent="0.15">
      <c r="A63" s="618"/>
      <c r="B63" s="620"/>
      <c r="C63" s="618"/>
      <c r="D63" s="621"/>
      <c r="E63" s="665"/>
      <c r="F63" s="666"/>
      <c r="G63" s="668"/>
      <c r="H63" s="630"/>
      <c r="I63" s="310"/>
      <c r="J63" s="313" t="str">
        <f t="shared" si="17"/>
        <v>0</v>
      </c>
      <c r="K63" s="315"/>
      <c r="L63" s="311"/>
      <c r="M63" s="311"/>
      <c r="N63" s="311"/>
      <c r="O63" s="311"/>
      <c r="P63" s="311"/>
      <c r="Q63" s="426"/>
      <c r="R63" s="293"/>
      <c r="S63" s="293"/>
      <c r="T63" s="623"/>
      <c r="U63" s="625"/>
      <c r="V63" s="627"/>
      <c r="W63" s="629"/>
    </row>
    <row r="64" spans="1:23" ht="14.25" x14ac:dyDescent="0.15">
      <c r="A64" s="617">
        <v>29</v>
      </c>
      <c r="B64" s="619"/>
      <c r="C64" s="617"/>
      <c r="D64" s="621" t="s">
        <v>1018</v>
      </c>
      <c r="E64" s="663"/>
      <c r="F64" s="664"/>
      <c r="G64" s="667"/>
      <c r="H64" s="630"/>
      <c r="I64" s="313" t="str">
        <f t="shared" ref="I64:I104" si="30">IF(H64 &lt;&gt; "", "1", "0")</f>
        <v>0</v>
      </c>
      <c r="J64" s="313" t="str">
        <f t="shared" si="17"/>
        <v>0</v>
      </c>
      <c r="K64" s="313">
        <f>IFERROR((J64+J65)/(J64+J65),"0")*I64</f>
        <v>0</v>
      </c>
      <c r="L64" s="314">
        <f>SUM(COUNTIF(D64,{"後方"})*{1})*K64</f>
        <v>0</v>
      </c>
      <c r="M64" s="314">
        <f>SUM(COUNTIF(D64,{"側方"})*{1})*K64</f>
        <v>0</v>
      </c>
      <c r="N64" s="314">
        <f>SUM(COUNTIF(D64,{"ｲﾝﾀｰﾛｯｸ"})*{1})*K64</f>
        <v>0</v>
      </c>
      <c r="O64" s="314">
        <f>SUM(COUNTIF(D64,{"後付安全装置"})*{1})*K64</f>
        <v>0</v>
      </c>
      <c r="P64" s="314">
        <f>SUM(COUNTIF(D64,{"トルクレンチ"})*{1})*K64</f>
        <v>0</v>
      </c>
      <c r="Q64" s="426"/>
      <c r="R64" s="293"/>
      <c r="S64" s="293"/>
      <c r="T64" s="622"/>
      <c r="U64" s="624" t="str">
        <f>IFERROR(ROUNDDOWN(MAX(MIN(T64/2,30000),0),-3)*K64*U3/U3,"0")</f>
        <v>0</v>
      </c>
      <c r="V64" s="626" t="s">
        <v>576</v>
      </c>
      <c r="W64" s="628"/>
    </row>
    <row r="65" spans="1:23" ht="14.25" x14ac:dyDescent="0.15">
      <c r="A65" s="618"/>
      <c r="B65" s="620"/>
      <c r="C65" s="618"/>
      <c r="D65" s="621"/>
      <c r="E65" s="665"/>
      <c r="F65" s="666"/>
      <c r="G65" s="668"/>
      <c r="H65" s="630"/>
      <c r="I65" s="310"/>
      <c r="J65" s="313" t="str">
        <f t="shared" si="17"/>
        <v>0</v>
      </c>
      <c r="K65" s="311"/>
      <c r="L65" s="311"/>
      <c r="M65" s="311"/>
      <c r="N65" s="311"/>
      <c r="O65" s="311"/>
      <c r="P65" s="311"/>
      <c r="Q65" s="426"/>
      <c r="R65" s="293"/>
      <c r="S65" s="293"/>
      <c r="T65" s="623"/>
      <c r="U65" s="625"/>
      <c r="V65" s="627"/>
      <c r="W65" s="629"/>
    </row>
    <row r="66" spans="1:23" ht="14.25" x14ac:dyDescent="0.15">
      <c r="A66" s="617">
        <v>30</v>
      </c>
      <c r="B66" s="619"/>
      <c r="C66" s="617"/>
      <c r="D66" s="659" t="s">
        <v>1018</v>
      </c>
      <c r="E66" s="663"/>
      <c r="F66" s="664"/>
      <c r="G66" s="667"/>
      <c r="H66" s="630"/>
      <c r="I66" s="313" t="str">
        <f t="shared" si="30"/>
        <v>0</v>
      </c>
      <c r="J66" s="313" t="str">
        <f t="shared" si="17"/>
        <v>0</v>
      </c>
      <c r="K66" s="313">
        <f>IFERROR((J66+J67)/(J66+J67),"0")*I66</f>
        <v>0</v>
      </c>
      <c r="L66" s="314">
        <f>SUM(COUNTIF(D66,{"後方"})*{1})*K66</f>
        <v>0</v>
      </c>
      <c r="M66" s="314">
        <f>SUM(COUNTIF(D66,{"側方"})*{1})*K66</f>
        <v>0</v>
      </c>
      <c r="N66" s="314">
        <f>SUM(COUNTIF(D66,{"ｲﾝﾀｰﾛｯｸ"})*{1})*K66</f>
        <v>0</v>
      </c>
      <c r="O66" s="314">
        <f>SUM(COUNTIF(D66,{"後付安全装置"})*{1})*K66</f>
        <v>0</v>
      </c>
      <c r="P66" s="314">
        <f>SUM(COUNTIF(D66,{"トルクレンチ"})*{1})*K66</f>
        <v>0</v>
      </c>
      <c r="Q66" s="426"/>
      <c r="R66" s="293"/>
      <c r="S66" s="293"/>
      <c r="T66" s="622"/>
      <c r="U66" s="624" t="str">
        <f>IFERROR(ROUNDDOWN(MAX(MIN(T66/2,30000),0),-3)*K66*U3/U3,"0")</f>
        <v>0</v>
      </c>
      <c r="V66" s="626" t="s">
        <v>576</v>
      </c>
      <c r="W66" s="628"/>
    </row>
    <row r="67" spans="1:23" ht="14.25" x14ac:dyDescent="0.15">
      <c r="A67" s="618"/>
      <c r="B67" s="620"/>
      <c r="C67" s="618"/>
      <c r="D67" s="660"/>
      <c r="E67" s="665"/>
      <c r="F67" s="666"/>
      <c r="G67" s="668"/>
      <c r="H67" s="630"/>
      <c r="I67" s="310"/>
      <c r="J67" s="313" t="str">
        <f t="shared" si="17"/>
        <v>0</v>
      </c>
      <c r="K67" s="311"/>
      <c r="L67" s="311"/>
      <c r="M67" s="311"/>
      <c r="N67" s="311"/>
      <c r="O67" s="311"/>
      <c r="P67" s="311"/>
      <c r="Q67" s="426"/>
      <c r="R67" s="293"/>
      <c r="S67" s="293"/>
      <c r="T67" s="623"/>
      <c r="U67" s="625"/>
      <c r="V67" s="627"/>
      <c r="W67" s="629"/>
    </row>
    <row r="68" spans="1:23" ht="14.25" x14ac:dyDescent="0.15">
      <c r="A68" s="617">
        <v>31</v>
      </c>
      <c r="B68" s="619"/>
      <c r="C68" s="617"/>
      <c r="D68" s="659" t="s">
        <v>1018</v>
      </c>
      <c r="E68" s="663"/>
      <c r="F68" s="664"/>
      <c r="G68" s="667"/>
      <c r="H68" s="630"/>
      <c r="I68" s="313" t="str">
        <f t="shared" si="30"/>
        <v>0</v>
      </c>
      <c r="J68" s="313" t="str">
        <f t="shared" si="17"/>
        <v>0</v>
      </c>
      <c r="K68" s="313">
        <f>IFERROR((J68+J69)/(J68+J69),"0")*I68</f>
        <v>0</v>
      </c>
      <c r="L68" s="314">
        <f>SUM(COUNTIF(D68,{"後方"})*{1})*K68</f>
        <v>0</v>
      </c>
      <c r="M68" s="314">
        <f>SUM(COUNTIF(D68,{"側方"})*{1})*K68</f>
        <v>0</v>
      </c>
      <c r="N68" s="314">
        <f>SUM(COUNTIF(D68,{"ｲﾝﾀｰﾛｯｸ"})*{1})*K68</f>
        <v>0</v>
      </c>
      <c r="O68" s="314">
        <f>SUM(COUNTIF(D68,{"後付安全装置"})*{1})*K68</f>
        <v>0</v>
      </c>
      <c r="P68" s="314">
        <f>SUM(COUNTIF(D68,{"トルクレンチ"})*{1})*K68</f>
        <v>0</v>
      </c>
      <c r="Q68" s="426"/>
      <c r="R68" s="293"/>
      <c r="S68" s="293"/>
      <c r="T68" s="622"/>
      <c r="U68" s="624" t="str">
        <f>IFERROR(ROUNDDOWN(MAX(MIN(T68/2,30000),0),-3)*K68*U3/U3,"0")</f>
        <v>0</v>
      </c>
      <c r="V68" s="626" t="s">
        <v>576</v>
      </c>
      <c r="W68" s="628"/>
    </row>
    <row r="69" spans="1:23" ht="14.25" x14ac:dyDescent="0.15">
      <c r="A69" s="618"/>
      <c r="B69" s="620"/>
      <c r="C69" s="618"/>
      <c r="D69" s="660"/>
      <c r="E69" s="665"/>
      <c r="F69" s="666"/>
      <c r="G69" s="668"/>
      <c r="H69" s="630"/>
      <c r="I69" s="310"/>
      <c r="J69" s="313" t="str">
        <f t="shared" si="17"/>
        <v>0</v>
      </c>
      <c r="K69" s="311"/>
      <c r="L69" s="311"/>
      <c r="M69" s="311"/>
      <c r="N69" s="311"/>
      <c r="O69" s="311"/>
      <c r="P69" s="311"/>
      <c r="Q69" s="426"/>
      <c r="R69" s="293"/>
      <c r="S69" s="293"/>
      <c r="T69" s="623"/>
      <c r="U69" s="625"/>
      <c r="V69" s="627"/>
      <c r="W69" s="629"/>
    </row>
    <row r="70" spans="1:23" ht="14.25" x14ac:dyDescent="0.15">
      <c r="A70" s="617">
        <v>32</v>
      </c>
      <c r="B70" s="619"/>
      <c r="C70" s="617"/>
      <c r="D70" s="659" t="s">
        <v>1018</v>
      </c>
      <c r="E70" s="663"/>
      <c r="F70" s="664"/>
      <c r="G70" s="667"/>
      <c r="H70" s="630"/>
      <c r="I70" s="313" t="str">
        <f t="shared" si="30"/>
        <v>0</v>
      </c>
      <c r="J70" s="313" t="str">
        <f t="shared" si="17"/>
        <v>0</v>
      </c>
      <c r="K70" s="313">
        <f>IFERROR((J70+J71)/(J70+J71),"0")*I70</f>
        <v>0</v>
      </c>
      <c r="L70" s="314">
        <f>SUM(COUNTIF(D70,{"後方"})*{1})*K70</f>
        <v>0</v>
      </c>
      <c r="M70" s="314">
        <f>SUM(COUNTIF(D70,{"側方"})*{1})*K70</f>
        <v>0</v>
      </c>
      <c r="N70" s="314">
        <f>SUM(COUNTIF(D70,{"ｲﾝﾀｰﾛｯｸ"})*{1})*K70</f>
        <v>0</v>
      </c>
      <c r="O70" s="314">
        <f>SUM(COUNTIF(D70,{"後付安全装置"})*{1})*K70</f>
        <v>0</v>
      </c>
      <c r="P70" s="314">
        <f>SUM(COUNTIF(D70,{"トルクレンチ"})*{1})*K70</f>
        <v>0</v>
      </c>
      <c r="Q70" s="426"/>
      <c r="R70" s="293"/>
      <c r="S70" s="293"/>
      <c r="T70" s="622"/>
      <c r="U70" s="624" t="str">
        <f>IFERROR(ROUNDDOWN(MAX(MIN(T70/2,30000),0),-3)*K70*U3/U3,"0")</f>
        <v>0</v>
      </c>
      <c r="V70" s="626" t="s">
        <v>576</v>
      </c>
      <c r="W70" s="628"/>
    </row>
    <row r="71" spans="1:23" ht="14.25" x14ac:dyDescent="0.15">
      <c r="A71" s="618"/>
      <c r="B71" s="620"/>
      <c r="C71" s="618"/>
      <c r="D71" s="660"/>
      <c r="E71" s="665"/>
      <c r="F71" s="666"/>
      <c r="G71" s="668"/>
      <c r="H71" s="630"/>
      <c r="I71" s="310"/>
      <c r="J71" s="313" t="str">
        <f t="shared" si="17"/>
        <v>0</v>
      </c>
      <c r="K71" s="311"/>
      <c r="L71" s="311"/>
      <c r="M71" s="311"/>
      <c r="N71" s="311"/>
      <c r="O71" s="311"/>
      <c r="P71" s="311"/>
      <c r="Q71" s="426"/>
      <c r="R71" s="293"/>
      <c r="S71" s="293"/>
      <c r="T71" s="623"/>
      <c r="U71" s="625"/>
      <c r="V71" s="627"/>
      <c r="W71" s="629"/>
    </row>
    <row r="72" spans="1:23" ht="14.25" x14ac:dyDescent="0.15">
      <c r="A72" s="617">
        <v>33</v>
      </c>
      <c r="B72" s="619"/>
      <c r="C72" s="617"/>
      <c r="D72" s="659" t="s">
        <v>1018</v>
      </c>
      <c r="E72" s="663"/>
      <c r="F72" s="664"/>
      <c r="G72" s="667"/>
      <c r="H72" s="630"/>
      <c r="I72" s="313" t="str">
        <f t="shared" si="30"/>
        <v>0</v>
      </c>
      <c r="J72" s="313" t="str">
        <f t="shared" ref="J72:J107" si="31">IF(G72 &lt;&gt; "", "1", "0")</f>
        <v>0</v>
      </c>
      <c r="K72" s="313">
        <f>IFERROR((J72+J73)/(J72+J73),"0")*I72</f>
        <v>0</v>
      </c>
      <c r="L72" s="314">
        <f>SUM(COUNTIF(D72,{"後方"})*{1})*K72</f>
        <v>0</v>
      </c>
      <c r="M72" s="314">
        <f>SUM(COUNTIF(D72,{"側方"})*{1})*K72</f>
        <v>0</v>
      </c>
      <c r="N72" s="314">
        <f>SUM(COUNTIF(D72,{"ｲﾝﾀｰﾛｯｸ"})*{1})*K72</f>
        <v>0</v>
      </c>
      <c r="O72" s="314">
        <f>SUM(COUNTIF(D72,{"後付安全装置"})*{1})*K72</f>
        <v>0</v>
      </c>
      <c r="P72" s="314">
        <f>SUM(COUNTIF(D72,{"トルクレンチ"})*{1})*K72</f>
        <v>0</v>
      </c>
      <c r="Q72" s="426"/>
      <c r="R72" s="293"/>
      <c r="S72" s="293"/>
      <c r="T72" s="622"/>
      <c r="U72" s="624" t="str">
        <f>IFERROR(ROUNDDOWN(MAX(MIN(T72/2,30000),0),-3)*K72*U3/U3,"0")</f>
        <v>0</v>
      </c>
      <c r="V72" s="626" t="s">
        <v>576</v>
      </c>
      <c r="W72" s="628"/>
    </row>
    <row r="73" spans="1:23" ht="14.25" x14ac:dyDescent="0.15">
      <c r="A73" s="618"/>
      <c r="B73" s="620"/>
      <c r="C73" s="618"/>
      <c r="D73" s="660"/>
      <c r="E73" s="665"/>
      <c r="F73" s="666"/>
      <c r="G73" s="668"/>
      <c r="H73" s="630"/>
      <c r="I73" s="310"/>
      <c r="J73" s="313" t="str">
        <f t="shared" si="31"/>
        <v>0</v>
      </c>
      <c r="K73" s="311"/>
      <c r="L73" s="311"/>
      <c r="M73" s="311"/>
      <c r="N73" s="311"/>
      <c r="O73" s="311"/>
      <c r="P73" s="311"/>
      <c r="Q73" s="426"/>
      <c r="R73" s="293"/>
      <c r="S73" s="293"/>
      <c r="T73" s="623"/>
      <c r="U73" s="625"/>
      <c r="V73" s="627"/>
      <c r="W73" s="629"/>
    </row>
    <row r="74" spans="1:23" ht="14.25" x14ac:dyDescent="0.15">
      <c r="A74" s="617">
        <v>34</v>
      </c>
      <c r="B74" s="619"/>
      <c r="C74" s="617"/>
      <c r="D74" s="659" t="s">
        <v>1018</v>
      </c>
      <c r="E74" s="663"/>
      <c r="F74" s="664"/>
      <c r="G74" s="667"/>
      <c r="H74" s="630"/>
      <c r="I74" s="313" t="str">
        <f t="shared" si="30"/>
        <v>0</v>
      </c>
      <c r="J74" s="313" t="str">
        <f t="shared" si="31"/>
        <v>0</v>
      </c>
      <c r="K74" s="313">
        <f>IFERROR((J74+J75)/(J74+J75),"0")*I74</f>
        <v>0</v>
      </c>
      <c r="L74" s="314">
        <f>SUM(COUNTIF(D74,{"後方"})*{1})*K74</f>
        <v>0</v>
      </c>
      <c r="M74" s="314">
        <f>SUM(COUNTIF(D74,{"側方"})*{1})*K74</f>
        <v>0</v>
      </c>
      <c r="N74" s="314">
        <f>SUM(COUNTIF(D74,{"ｲﾝﾀｰﾛｯｸ"})*{1})*K74</f>
        <v>0</v>
      </c>
      <c r="O74" s="314">
        <f>SUM(COUNTIF(D74,{"後付安全装置"})*{1})*K74</f>
        <v>0</v>
      </c>
      <c r="P74" s="314">
        <f>SUM(COUNTIF(D74,{"トルクレンチ"})*{1})*K74</f>
        <v>0</v>
      </c>
      <c r="Q74" s="426"/>
      <c r="R74" s="293"/>
      <c r="S74" s="293"/>
      <c r="T74" s="622"/>
      <c r="U74" s="624" t="str">
        <f>IFERROR(ROUNDDOWN(MAX(MIN(T74/2,30000),0),-3)*K74*U3/U3,"0")</f>
        <v>0</v>
      </c>
      <c r="V74" s="626" t="s">
        <v>576</v>
      </c>
      <c r="W74" s="628"/>
    </row>
    <row r="75" spans="1:23" ht="14.25" x14ac:dyDescent="0.15">
      <c r="A75" s="618"/>
      <c r="B75" s="620"/>
      <c r="C75" s="618"/>
      <c r="D75" s="660"/>
      <c r="E75" s="665"/>
      <c r="F75" s="666"/>
      <c r="G75" s="668"/>
      <c r="H75" s="630"/>
      <c r="I75" s="310"/>
      <c r="J75" s="313" t="str">
        <f t="shared" si="31"/>
        <v>0</v>
      </c>
      <c r="K75" s="311"/>
      <c r="L75" s="311"/>
      <c r="M75" s="311"/>
      <c r="N75" s="311"/>
      <c r="O75" s="311"/>
      <c r="P75" s="311"/>
      <c r="Q75" s="426"/>
      <c r="R75" s="293"/>
      <c r="S75" s="293"/>
      <c r="T75" s="623"/>
      <c r="U75" s="625"/>
      <c r="V75" s="627"/>
      <c r="W75" s="629"/>
    </row>
    <row r="76" spans="1:23" ht="14.25" x14ac:dyDescent="0.15">
      <c r="A76" s="617">
        <v>35</v>
      </c>
      <c r="B76" s="619"/>
      <c r="C76" s="617"/>
      <c r="D76" s="659" t="s">
        <v>1018</v>
      </c>
      <c r="E76" s="663"/>
      <c r="F76" s="664"/>
      <c r="G76" s="667"/>
      <c r="H76" s="630"/>
      <c r="I76" s="313" t="str">
        <f t="shared" si="30"/>
        <v>0</v>
      </c>
      <c r="J76" s="313" t="str">
        <f t="shared" si="31"/>
        <v>0</v>
      </c>
      <c r="K76" s="313">
        <f>IFERROR((J76+J77)/(J76+J77),"0")*I76</f>
        <v>0</v>
      </c>
      <c r="L76" s="314">
        <f>SUM(COUNTIF(D76,{"後方"})*{1})*K76</f>
        <v>0</v>
      </c>
      <c r="M76" s="314">
        <f>SUM(COUNTIF(D76,{"側方"})*{1})*K76</f>
        <v>0</v>
      </c>
      <c r="N76" s="314">
        <f>SUM(COUNTIF(D76,{"ｲﾝﾀｰﾛｯｸ"})*{1})*K76</f>
        <v>0</v>
      </c>
      <c r="O76" s="314">
        <f>SUM(COUNTIF(D76,{"後付安全装置"})*{1})*K76</f>
        <v>0</v>
      </c>
      <c r="P76" s="314">
        <f>SUM(COUNTIF(D76,{"トルクレンチ"})*{1})*K76</f>
        <v>0</v>
      </c>
      <c r="Q76" s="426"/>
      <c r="R76" s="293"/>
      <c r="S76" s="293"/>
      <c r="T76" s="622"/>
      <c r="U76" s="624" t="str">
        <f>IFERROR(ROUNDDOWN(MAX(MIN(T76/2,30000),0),-3)*K76*U3/U3,"0")</f>
        <v>0</v>
      </c>
      <c r="V76" s="626" t="s">
        <v>576</v>
      </c>
      <c r="W76" s="628"/>
    </row>
    <row r="77" spans="1:23" ht="14.25" x14ac:dyDescent="0.15">
      <c r="A77" s="618"/>
      <c r="B77" s="620"/>
      <c r="C77" s="618"/>
      <c r="D77" s="660"/>
      <c r="E77" s="665"/>
      <c r="F77" s="666"/>
      <c r="G77" s="668"/>
      <c r="H77" s="630"/>
      <c r="I77" s="310"/>
      <c r="J77" s="313" t="str">
        <f t="shared" si="31"/>
        <v>0</v>
      </c>
      <c r="K77" s="311"/>
      <c r="L77" s="311"/>
      <c r="M77" s="311"/>
      <c r="N77" s="311"/>
      <c r="O77" s="311"/>
      <c r="P77" s="311"/>
      <c r="Q77" s="426"/>
      <c r="R77" s="293"/>
      <c r="S77" s="293"/>
      <c r="T77" s="623"/>
      <c r="U77" s="625"/>
      <c r="V77" s="627"/>
      <c r="W77" s="629"/>
    </row>
    <row r="78" spans="1:23" ht="14.25" x14ac:dyDescent="0.15">
      <c r="A78" s="617">
        <v>36</v>
      </c>
      <c r="B78" s="619"/>
      <c r="C78" s="617"/>
      <c r="D78" s="659" t="s">
        <v>1018</v>
      </c>
      <c r="E78" s="663"/>
      <c r="F78" s="664"/>
      <c r="G78" s="667"/>
      <c r="H78" s="630"/>
      <c r="I78" s="313" t="str">
        <f t="shared" si="30"/>
        <v>0</v>
      </c>
      <c r="J78" s="313" t="str">
        <f t="shared" si="31"/>
        <v>0</v>
      </c>
      <c r="K78" s="313">
        <f>IFERROR((J78+J79)/(J78+J79),"0")*I78</f>
        <v>0</v>
      </c>
      <c r="L78" s="314">
        <f>SUM(COUNTIF(D78,{"後方"})*{1})*K78</f>
        <v>0</v>
      </c>
      <c r="M78" s="314">
        <f>SUM(COUNTIF(D78,{"側方"})*{1})*K78</f>
        <v>0</v>
      </c>
      <c r="N78" s="314">
        <f>SUM(COUNTIF(D78,{"ｲﾝﾀｰﾛｯｸ"})*{1})*K78</f>
        <v>0</v>
      </c>
      <c r="O78" s="314">
        <f>SUM(COUNTIF(D78,{"後付安全装置"})*{1})*K78</f>
        <v>0</v>
      </c>
      <c r="P78" s="314">
        <f>SUM(COUNTIF(D78,{"トルクレンチ"})*{1})*K78</f>
        <v>0</v>
      </c>
      <c r="Q78" s="426"/>
      <c r="R78" s="293"/>
      <c r="S78" s="293"/>
      <c r="T78" s="622"/>
      <c r="U78" s="624" t="str">
        <f>IFERROR(ROUNDDOWN(MAX(MIN(T78/2,30000),0),-3)*K78*U3/U3,"0")</f>
        <v>0</v>
      </c>
      <c r="V78" s="626" t="s">
        <v>576</v>
      </c>
      <c r="W78" s="628"/>
    </row>
    <row r="79" spans="1:23" ht="14.25" x14ac:dyDescent="0.15">
      <c r="A79" s="618"/>
      <c r="B79" s="620"/>
      <c r="C79" s="618"/>
      <c r="D79" s="660"/>
      <c r="E79" s="665"/>
      <c r="F79" s="666"/>
      <c r="G79" s="668"/>
      <c r="H79" s="630"/>
      <c r="I79" s="310"/>
      <c r="J79" s="313" t="str">
        <f t="shared" si="31"/>
        <v>0</v>
      </c>
      <c r="K79" s="311"/>
      <c r="L79" s="311"/>
      <c r="M79" s="311"/>
      <c r="N79" s="311"/>
      <c r="O79" s="311"/>
      <c r="P79" s="311"/>
      <c r="Q79" s="426"/>
      <c r="R79" s="293"/>
      <c r="S79" s="293"/>
      <c r="T79" s="623"/>
      <c r="U79" s="625"/>
      <c r="V79" s="627"/>
      <c r="W79" s="629"/>
    </row>
    <row r="80" spans="1:23" ht="14.25" x14ac:dyDescent="0.15">
      <c r="A80" s="617">
        <v>37</v>
      </c>
      <c r="B80" s="619"/>
      <c r="C80" s="617"/>
      <c r="D80" s="659" t="s">
        <v>1018</v>
      </c>
      <c r="E80" s="663"/>
      <c r="F80" s="664"/>
      <c r="G80" s="667"/>
      <c r="H80" s="630"/>
      <c r="I80" s="313" t="str">
        <f t="shared" si="30"/>
        <v>0</v>
      </c>
      <c r="J80" s="313" t="str">
        <f t="shared" si="31"/>
        <v>0</v>
      </c>
      <c r="K80" s="313">
        <f>IFERROR((J80+J81)/(J80+J81),"0")*I80</f>
        <v>0</v>
      </c>
      <c r="L80" s="314">
        <f>SUM(COUNTIF(D80,{"後方"})*{1})*K80</f>
        <v>0</v>
      </c>
      <c r="M80" s="314">
        <f>SUM(COUNTIF(D80,{"側方"})*{1})*K80</f>
        <v>0</v>
      </c>
      <c r="N80" s="314">
        <f>SUM(COUNTIF(D80,{"ｲﾝﾀｰﾛｯｸ"})*{1})*K80</f>
        <v>0</v>
      </c>
      <c r="O80" s="314">
        <f>SUM(COUNTIF(D80,{"後付安全装置"})*{1})*K80</f>
        <v>0</v>
      </c>
      <c r="P80" s="314">
        <f>SUM(COUNTIF(D80,{"トルクレンチ"})*{1})*K80</f>
        <v>0</v>
      </c>
      <c r="Q80" s="426"/>
      <c r="R80" s="293"/>
      <c r="S80" s="293"/>
      <c r="T80" s="622"/>
      <c r="U80" s="624" t="str">
        <f>IFERROR(ROUNDDOWN(MAX(MIN(T80/2,30000),0),-3)*K80*U3/U3,"0")</f>
        <v>0</v>
      </c>
      <c r="V80" s="626" t="s">
        <v>576</v>
      </c>
      <c r="W80" s="628"/>
    </row>
    <row r="81" spans="1:23" ht="14.25" x14ac:dyDescent="0.15">
      <c r="A81" s="618"/>
      <c r="B81" s="620"/>
      <c r="C81" s="618"/>
      <c r="D81" s="660"/>
      <c r="E81" s="665"/>
      <c r="F81" s="666"/>
      <c r="G81" s="668"/>
      <c r="H81" s="630"/>
      <c r="I81" s="310"/>
      <c r="J81" s="313" t="str">
        <f t="shared" si="31"/>
        <v>0</v>
      </c>
      <c r="K81" s="311"/>
      <c r="L81" s="311"/>
      <c r="M81" s="311"/>
      <c r="N81" s="311"/>
      <c r="O81" s="311"/>
      <c r="P81" s="311"/>
      <c r="Q81" s="426"/>
      <c r="R81" s="293"/>
      <c r="S81" s="293"/>
      <c r="T81" s="623"/>
      <c r="U81" s="625"/>
      <c r="V81" s="627"/>
      <c r="W81" s="629"/>
    </row>
    <row r="82" spans="1:23" ht="14.25" x14ac:dyDescent="0.15">
      <c r="A82" s="617">
        <v>38</v>
      </c>
      <c r="B82" s="619"/>
      <c r="C82" s="617"/>
      <c r="D82" s="659" t="s">
        <v>1018</v>
      </c>
      <c r="E82" s="663"/>
      <c r="F82" s="664"/>
      <c r="G82" s="667"/>
      <c r="H82" s="630"/>
      <c r="I82" s="313" t="str">
        <f t="shared" si="30"/>
        <v>0</v>
      </c>
      <c r="J82" s="313" t="str">
        <f t="shared" si="31"/>
        <v>0</v>
      </c>
      <c r="K82" s="313">
        <f>IFERROR((J82+J83)/(J82+J83),"0")*I82</f>
        <v>0</v>
      </c>
      <c r="L82" s="314">
        <f>SUM(COUNTIF(D82,{"後方"})*{1})*K82</f>
        <v>0</v>
      </c>
      <c r="M82" s="314">
        <f>SUM(COUNTIF(D82,{"側方"})*{1})*K82</f>
        <v>0</v>
      </c>
      <c r="N82" s="314">
        <f>SUM(COUNTIF(D82,{"ｲﾝﾀｰﾛｯｸ"})*{1})*K82</f>
        <v>0</v>
      </c>
      <c r="O82" s="314">
        <f>SUM(COUNTIF(D82,{"後付安全装置"})*{1})*K82</f>
        <v>0</v>
      </c>
      <c r="P82" s="314">
        <f>SUM(COUNTIF(D82,{"トルクレンチ"})*{1})*K82</f>
        <v>0</v>
      </c>
      <c r="Q82" s="426"/>
      <c r="R82" s="293"/>
      <c r="S82" s="293"/>
      <c r="T82" s="622"/>
      <c r="U82" s="624" t="str">
        <f>IFERROR(ROUNDDOWN(MAX(MIN(T82/2,30000),0),-3)*K82*U3/U3,"0")</f>
        <v>0</v>
      </c>
      <c r="V82" s="626" t="s">
        <v>576</v>
      </c>
      <c r="W82" s="628"/>
    </row>
    <row r="83" spans="1:23" ht="14.25" x14ac:dyDescent="0.15">
      <c r="A83" s="618"/>
      <c r="B83" s="620"/>
      <c r="C83" s="618"/>
      <c r="D83" s="660"/>
      <c r="E83" s="665"/>
      <c r="F83" s="666"/>
      <c r="G83" s="668"/>
      <c r="H83" s="630"/>
      <c r="I83" s="310"/>
      <c r="J83" s="313" t="str">
        <f t="shared" si="31"/>
        <v>0</v>
      </c>
      <c r="K83" s="311"/>
      <c r="L83" s="311"/>
      <c r="M83" s="311"/>
      <c r="N83" s="311"/>
      <c r="O83" s="311"/>
      <c r="P83" s="311"/>
      <c r="Q83" s="426"/>
      <c r="R83" s="293"/>
      <c r="S83" s="293"/>
      <c r="T83" s="623"/>
      <c r="U83" s="625"/>
      <c r="V83" s="627"/>
      <c r="W83" s="629"/>
    </row>
    <row r="84" spans="1:23" ht="14.25" x14ac:dyDescent="0.15">
      <c r="A84" s="617">
        <v>39</v>
      </c>
      <c r="B84" s="619"/>
      <c r="C84" s="617"/>
      <c r="D84" s="659" t="s">
        <v>1018</v>
      </c>
      <c r="E84" s="663"/>
      <c r="F84" s="664"/>
      <c r="G84" s="667"/>
      <c r="H84" s="630"/>
      <c r="I84" s="313" t="str">
        <f t="shared" si="30"/>
        <v>0</v>
      </c>
      <c r="J84" s="313" t="str">
        <f t="shared" si="31"/>
        <v>0</v>
      </c>
      <c r="K84" s="313">
        <f>IFERROR((J84+J85)/(J84+J85),"0")*I84</f>
        <v>0</v>
      </c>
      <c r="L84" s="314">
        <f>SUM(COUNTIF(D84,{"後方"})*{1})*K84</f>
        <v>0</v>
      </c>
      <c r="M84" s="314">
        <f>SUM(COUNTIF(D84,{"側方"})*{1})*K84</f>
        <v>0</v>
      </c>
      <c r="N84" s="314">
        <f>SUM(COUNTIF(D84,{"ｲﾝﾀｰﾛｯｸ"})*{1})*K84</f>
        <v>0</v>
      </c>
      <c r="O84" s="314">
        <f>SUM(COUNTIF(D84,{"後付安全装置"})*{1})*K84</f>
        <v>0</v>
      </c>
      <c r="P84" s="314">
        <f>SUM(COUNTIF(D84,{"トルクレンチ"})*{1})*K84</f>
        <v>0</v>
      </c>
      <c r="Q84" s="426"/>
      <c r="R84" s="293"/>
      <c r="S84" s="293"/>
      <c r="T84" s="622"/>
      <c r="U84" s="624" t="str">
        <f>IFERROR(ROUNDDOWN(MAX(MIN(T84/2,30000),0),-3)*K84*U3/U3,"0")</f>
        <v>0</v>
      </c>
      <c r="V84" s="626" t="s">
        <v>576</v>
      </c>
      <c r="W84" s="628"/>
    </row>
    <row r="85" spans="1:23" ht="14.25" x14ac:dyDescent="0.15">
      <c r="A85" s="618"/>
      <c r="B85" s="620"/>
      <c r="C85" s="618"/>
      <c r="D85" s="660"/>
      <c r="E85" s="665"/>
      <c r="F85" s="666"/>
      <c r="G85" s="668"/>
      <c r="H85" s="630"/>
      <c r="I85" s="310"/>
      <c r="J85" s="313" t="str">
        <f t="shared" si="31"/>
        <v>0</v>
      </c>
      <c r="K85" s="311"/>
      <c r="L85" s="311"/>
      <c r="M85" s="311"/>
      <c r="N85" s="311"/>
      <c r="O85" s="311"/>
      <c r="P85" s="311"/>
      <c r="Q85" s="426"/>
      <c r="R85" s="293"/>
      <c r="S85" s="293"/>
      <c r="T85" s="623"/>
      <c r="U85" s="625"/>
      <c r="V85" s="627"/>
      <c r="W85" s="629"/>
    </row>
    <row r="86" spans="1:23" ht="14.25" x14ac:dyDescent="0.15">
      <c r="A86" s="617">
        <v>40</v>
      </c>
      <c r="B86" s="619"/>
      <c r="C86" s="617"/>
      <c r="D86" s="659" t="s">
        <v>1018</v>
      </c>
      <c r="E86" s="663"/>
      <c r="F86" s="664"/>
      <c r="G86" s="667"/>
      <c r="H86" s="630"/>
      <c r="I86" s="313" t="str">
        <f t="shared" si="30"/>
        <v>0</v>
      </c>
      <c r="J86" s="313" t="str">
        <f t="shared" si="31"/>
        <v>0</v>
      </c>
      <c r="K86" s="313">
        <f>IFERROR((J86+J87)/(J86+J87),"0")*I86</f>
        <v>0</v>
      </c>
      <c r="L86" s="314">
        <f>SUM(COUNTIF(D86,{"後方"})*{1})*K86</f>
        <v>0</v>
      </c>
      <c r="M86" s="314">
        <f>SUM(COUNTIF(D86,{"側方"})*{1})*K86</f>
        <v>0</v>
      </c>
      <c r="N86" s="314">
        <f>SUM(COUNTIF(D86,{"ｲﾝﾀｰﾛｯｸ"})*{1})*K86</f>
        <v>0</v>
      </c>
      <c r="O86" s="314">
        <f>SUM(COUNTIF(D86,{"後付安全装置"})*{1})*K86</f>
        <v>0</v>
      </c>
      <c r="P86" s="314">
        <f>SUM(COUNTIF(D86,{"トルクレンチ"})*{1})*K86</f>
        <v>0</v>
      </c>
      <c r="Q86" s="426"/>
      <c r="R86" s="293"/>
      <c r="S86" s="293"/>
      <c r="T86" s="622"/>
      <c r="U86" s="624" t="str">
        <f>IFERROR(ROUNDDOWN(MAX(MIN(T86/2,30000),0),-3)*K86*U3/U3,"0")</f>
        <v>0</v>
      </c>
      <c r="V86" s="626" t="s">
        <v>576</v>
      </c>
      <c r="W86" s="628"/>
    </row>
    <row r="87" spans="1:23" ht="14.25" x14ac:dyDescent="0.15">
      <c r="A87" s="618"/>
      <c r="B87" s="620"/>
      <c r="C87" s="618"/>
      <c r="D87" s="660"/>
      <c r="E87" s="665"/>
      <c r="F87" s="666"/>
      <c r="G87" s="668"/>
      <c r="H87" s="630"/>
      <c r="I87" s="310"/>
      <c r="J87" s="313" t="str">
        <f t="shared" si="31"/>
        <v>0</v>
      </c>
      <c r="K87" s="311"/>
      <c r="L87" s="311"/>
      <c r="M87" s="311"/>
      <c r="N87" s="311"/>
      <c r="O87" s="311"/>
      <c r="P87" s="311"/>
      <c r="Q87" s="426"/>
      <c r="R87" s="293"/>
      <c r="S87" s="293"/>
      <c r="T87" s="623"/>
      <c r="U87" s="625"/>
      <c r="V87" s="627"/>
      <c r="W87" s="629"/>
    </row>
    <row r="88" spans="1:23" ht="14.25" x14ac:dyDescent="0.15">
      <c r="A88" s="617">
        <v>41</v>
      </c>
      <c r="B88" s="619"/>
      <c r="C88" s="617"/>
      <c r="D88" s="659" t="s">
        <v>1018</v>
      </c>
      <c r="E88" s="663"/>
      <c r="F88" s="664"/>
      <c r="G88" s="667"/>
      <c r="H88" s="630"/>
      <c r="I88" s="313" t="str">
        <f t="shared" si="30"/>
        <v>0</v>
      </c>
      <c r="J88" s="313" t="str">
        <f t="shared" si="31"/>
        <v>0</v>
      </c>
      <c r="K88" s="313">
        <f>IFERROR((J88+J89)/(J88+J89),"0")*I88</f>
        <v>0</v>
      </c>
      <c r="L88" s="314">
        <f>SUM(COUNTIF(D88,{"後方"})*{1})*K88</f>
        <v>0</v>
      </c>
      <c r="M88" s="314">
        <f>SUM(COUNTIF(D88,{"側方"})*{1})*K88</f>
        <v>0</v>
      </c>
      <c r="N88" s="314">
        <f>SUM(COUNTIF(D88,{"ｲﾝﾀｰﾛｯｸ"})*{1})*K88</f>
        <v>0</v>
      </c>
      <c r="O88" s="314">
        <f>SUM(COUNTIF(D88,{"後付安全装置"})*{1})*K88</f>
        <v>0</v>
      </c>
      <c r="P88" s="314">
        <f>SUM(COUNTIF(D88,{"トルクレンチ"})*{1})*K88</f>
        <v>0</v>
      </c>
      <c r="Q88" s="426"/>
      <c r="R88" s="293"/>
      <c r="S88" s="293"/>
      <c r="T88" s="622"/>
      <c r="U88" s="624" t="str">
        <f>IFERROR(ROUNDDOWN(MAX(MIN(T88/2,30000),0),-3)*K88*U3/U3,"0")</f>
        <v>0</v>
      </c>
      <c r="V88" s="626" t="s">
        <v>576</v>
      </c>
      <c r="W88" s="628"/>
    </row>
    <row r="89" spans="1:23" ht="14.25" x14ac:dyDescent="0.15">
      <c r="A89" s="618"/>
      <c r="B89" s="620"/>
      <c r="C89" s="618"/>
      <c r="D89" s="660"/>
      <c r="E89" s="665"/>
      <c r="F89" s="666"/>
      <c r="G89" s="668"/>
      <c r="H89" s="630"/>
      <c r="I89" s="310"/>
      <c r="J89" s="313" t="str">
        <f t="shared" si="31"/>
        <v>0</v>
      </c>
      <c r="K89" s="311"/>
      <c r="L89" s="311"/>
      <c r="M89" s="311"/>
      <c r="N89" s="311"/>
      <c r="O89" s="311"/>
      <c r="P89" s="311"/>
      <c r="Q89" s="426"/>
      <c r="R89" s="293"/>
      <c r="S89" s="293"/>
      <c r="T89" s="623"/>
      <c r="U89" s="625"/>
      <c r="V89" s="627"/>
      <c r="W89" s="629"/>
    </row>
    <row r="90" spans="1:23" ht="14.25" x14ac:dyDescent="0.15">
      <c r="A90" s="617">
        <v>42</v>
      </c>
      <c r="B90" s="619"/>
      <c r="C90" s="617"/>
      <c r="D90" s="659" t="s">
        <v>1018</v>
      </c>
      <c r="E90" s="663"/>
      <c r="F90" s="664"/>
      <c r="G90" s="667"/>
      <c r="H90" s="630"/>
      <c r="I90" s="313" t="str">
        <f t="shared" si="30"/>
        <v>0</v>
      </c>
      <c r="J90" s="313" t="str">
        <f t="shared" si="31"/>
        <v>0</v>
      </c>
      <c r="K90" s="313">
        <f>IFERROR((J90+J91)/(J90+J91),"0")*I90</f>
        <v>0</v>
      </c>
      <c r="L90" s="314">
        <f>SUM(COUNTIF(D90,{"後方"})*{1})*K90</f>
        <v>0</v>
      </c>
      <c r="M90" s="314">
        <f>SUM(COUNTIF(D90,{"側方"})*{1})*K90</f>
        <v>0</v>
      </c>
      <c r="N90" s="314">
        <f>SUM(COUNTIF(D90,{"ｲﾝﾀｰﾛｯｸ"})*{1})*K90</f>
        <v>0</v>
      </c>
      <c r="O90" s="314">
        <f>SUM(COUNTIF(D90,{"後付安全装置"})*{1})*K90</f>
        <v>0</v>
      </c>
      <c r="P90" s="314">
        <f>SUM(COUNTIF(D90,{"トルクレンチ"})*{1})*K90</f>
        <v>0</v>
      </c>
      <c r="Q90" s="426"/>
      <c r="R90" s="293"/>
      <c r="S90" s="293"/>
      <c r="T90" s="622"/>
      <c r="U90" s="624" t="str">
        <f>IFERROR(ROUNDDOWN(MAX(MIN(T90/2,30000),0),-3)*K90*U3/U3,"0")</f>
        <v>0</v>
      </c>
      <c r="V90" s="626" t="s">
        <v>576</v>
      </c>
      <c r="W90" s="628"/>
    </row>
    <row r="91" spans="1:23" ht="14.25" x14ac:dyDescent="0.15">
      <c r="A91" s="618"/>
      <c r="B91" s="620"/>
      <c r="C91" s="618"/>
      <c r="D91" s="660"/>
      <c r="E91" s="665"/>
      <c r="F91" s="666"/>
      <c r="G91" s="668"/>
      <c r="H91" s="630"/>
      <c r="I91" s="310"/>
      <c r="J91" s="313" t="str">
        <f t="shared" si="31"/>
        <v>0</v>
      </c>
      <c r="K91" s="311"/>
      <c r="L91" s="311"/>
      <c r="M91" s="311"/>
      <c r="N91" s="311"/>
      <c r="O91" s="311"/>
      <c r="P91" s="311"/>
      <c r="Q91" s="426"/>
      <c r="R91" s="293"/>
      <c r="S91" s="293"/>
      <c r="T91" s="623"/>
      <c r="U91" s="625"/>
      <c r="V91" s="627"/>
      <c r="W91" s="629"/>
    </row>
    <row r="92" spans="1:23" ht="14.25" x14ac:dyDescent="0.15">
      <c r="A92" s="617">
        <v>43</v>
      </c>
      <c r="B92" s="619"/>
      <c r="C92" s="617"/>
      <c r="D92" s="659" t="s">
        <v>1018</v>
      </c>
      <c r="E92" s="663"/>
      <c r="F92" s="664"/>
      <c r="G92" s="667"/>
      <c r="H92" s="630"/>
      <c r="I92" s="313" t="str">
        <f t="shared" si="30"/>
        <v>0</v>
      </c>
      <c r="J92" s="313" t="str">
        <f t="shared" si="31"/>
        <v>0</v>
      </c>
      <c r="K92" s="313">
        <f>IFERROR((J92+J93)/(J92+J93),"0")*I92</f>
        <v>0</v>
      </c>
      <c r="L92" s="314">
        <f>SUM(COUNTIF(D92,{"後方"})*{1})*K92</f>
        <v>0</v>
      </c>
      <c r="M92" s="314">
        <f>SUM(COUNTIF(D92,{"側方"})*{1})*K92</f>
        <v>0</v>
      </c>
      <c r="N92" s="314">
        <f>SUM(COUNTIF(D92,{"ｲﾝﾀｰﾛｯｸ"})*{1})*K92</f>
        <v>0</v>
      </c>
      <c r="O92" s="314">
        <f>SUM(COUNTIF(D92,{"後付安全装置"})*{1})*K92</f>
        <v>0</v>
      </c>
      <c r="P92" s="314">
        <f>SUM(COUNTIF(D92,{"トルクレンチ"})*{1})*K92</f>
        <v>0</v>
      </c>
      <c r="Q92" s="426"/>
      <c r="R92" s="293"/>
      <c r="S92" s="293"/>
      <c r="T92" s="622"/>
      <c r="U92" s="624" t="str">
        <f>IFERROR(ROUNDDOWN(MAX(MIN(T92/2,30000),0),-3)*K92*U3/U3,"0")</f>
        <v>0</v>
      </c>
      <c r="V92" s="626" t="s">
        <v>576</v>
      </c>
      <c r="W92" s="628"/>
    </row>
    <row r="93" spans="1:23" ht="14.25" x14ac:dyDescent="0.15">
      <c r="A93" s="618"/>
      <c r="B93" s="620"/>
      <c r="C93" s="618"/>
      <c r="D93" s="660"/>
      <c r="E93" s="665"/>
      <c r="F93" s="666"/>
      <c r="G93" s="668"/>
      <c r="H93" s="630"/>
      <c r="I93" s="310"/>
      <c r="J93" s="313" t="str">
        <f t="shared" si="31"/>
        <v>0</v>
      </c>
      <c r="K93" s="311"/>
      <c r="L93" s="311"/>
      <c r="M93" s="311"/>
      <c r="N93" s="311"/>
      <c r="O93" s="311"/>
      <c r="P93" s="311"/>
      <c r="Q93" s="426"/>
      <c r="R93" s="293"/>
      <c r="S93" s="293"/>
      <c r="T93" s="623"/>
      <c r="U93" s="625"/>
      <c r="V93" s="627"/>
      <c r="W93" s="629"/>
    </row>
    <row r="94" spans="1:23" ht="14.25" x14ac:dyDescent="0.15">
      <c r="A94" s="617">
        <v>44</v>
      </c>
      <c r="B94" s="619"/>
      <c r="C94" s="617"/>
      <c r="D94" s="659" t="s">
        <v>1018</v>
      </c>
      <c r="E94" s="663"/>
      <c r="F94" s="664"/>
      <c r="G94" s="667"/>
      <c r="H94" s="630"/>
      <c r="I94" s="313" t="str">
        <f t="shared" si="30"/>
        <v>0</v>
      </c>
      <c r="J94" s="313" t="str">
        <f t="shared" si="31"/>
        <v>0</v>
      </c>
      <c r="K94" s="313">
        <f>IFERROR((J94+J95)/(J94+J95),"0")*I94</f>
        <v>0</v>
      </c>
      <c r="L94" s="314">
        <f>SUM(COUNTIF(D94,{"後方"})*{1})*K94</f>
        <v>0</v>
      </c>
      <c r="M94" s="314">
        <f>SUM(COUNTIF(D94,{"側方"})*{1})*K94</f>
        <v>0</v>
      </c>
      <c r="N94" s="314">
        <f>SUM(COUNTIF(D94,{"ｲﾝﾀｰﾛｯｸ"})*{1})*K94</f>
        <v>0</v>
      </c>
      <c r="O94" s="314">
        <f>SUM(COUNTIF(D94,{"後付安全装置"})*{1})*K94</f>
        <v>0</v>
      </c>
      <c r="P94" s="314">
        <f>SUM(COUNTIF(D94,{"トルクレンチ"})*{1})*K94</f>
        <v>0</v>
      </c>
      <c r="Q94" s="426"/>
      <c r="R94" s="293"/>
      <c r="S94" s="293"/>
      <c r="T94" s="622"/>
      <c r="U94" s="624" t="str">
        <f>IFERROR(ROUNDDOWN(MAX(MIN(T94/2,30000),0),-3)*K94*U3/U3,"0")</f>
        <v>0</v>
      </c>
      <c r="V94" s="626" t="s">
        <v>576</v>
      </c>
      <c r="W94" s="628"/>
    </row>
    <row r="95" spans="1:23" ht="14.25" x14ac:dyDescent="0.15">
      <c r="A95" s="618"/>
      <c r="B95" s="620"/>
      <c r="C95" s="618"/>
      <c r="D95" s="660"/>
      <c r="E95" s="665"/>
      <c r="F95" s="666"/>
      <c r="G95" s="668"/>
      <c r="H95" s="630"/>
      <c r="I95" s="310"/>
      <c r="J95" s="313" t="str">
        <f t="shared" si="31"/>
        <v>0</v>
      </c>
      <c r="K95" s="311"/>
      <c r="L95" s="311"/>
      <c r="M95" s="311"/>
      <c r="N95" s="311"/>
      <c r="O95" s="311"/>
      <c r="P95" s="311"/>
      <c r="Q95" s="426"/>
      <c r="R95" s="293"/>
      <c r="S95" s="293"/>
      <c r="T95" s="623"/>
      <c r="U95" s="625"/>
      <c r="V95" s="627"/>
      <c r="W95" s="629"/>
    </row>
    <row r="96" spans="1:23" ht="14.25" x14ac:dyDescent="0.15">
      <c r="A96" s="617">
        <v>45</v>
      </c>
      <c r="B96" s="619"/>
      <c r="C96" s="617"/>
      <c r="D96" s="659" t="s">
        <v>1018</v>
      </c>
      <c r="E96" s="663"/>
      <c r="F96" s="664"/>
      <c r="G96" s="667"/>
      <c r="H96" s="630"/>
      <c r="I96" s="313" t="str">
        <f t="shared" si="30"/>
        <v>0</v>
      </c>
      <c r="J96" s="313" t="str">
        <f t="shared" si="31"/>
        <v>0</v>
      </c>
      <c r="K96" s="313">
        <f>IFERROR((J96+J97)/(J96+J97),"0")*I96</f>
        <v>0</v>
      </c>
      <c r="L96" s="314">
        <f>SUM(COUNTIF(D96,{"後方"})*{1})*K96</f>
        <v>0</v>
      </c>
      <c r="M96" s="314">
        <f>SUM(COUNTIF(D96,{"側方"})*{1})*K96</f>
        <v>0</v>
      </c>
      <c r="N96" s="314">
        <f>SUM(COUNTIF(D96,{"ｲﾝﾀｰﾛｯｸ"})*{1})*K96</f>
        <v>0</v>
      </c>
      <c r="O96" s="314">
        <f>SUM(COUNTIF(D96,{"後付安全装置"})*{1})*K96</f>
        <v>0</v>
      </c>
      <c r="P96" s="314">
        <f>SUM(COUNTIF(D96,{"トルクレンチ"})*{1})*K96</f>
        <v>0</v>
      </c>
      <c r="Q96" s="426"/>
      <c r="R96" s="293"/>
      <c r="S96" s="293"/>
      <c r="T96" s="622"/>
      <c r="U96" s="624" t="str">
        <f>IFERROR(ROUNDDOWN(MAX(MIN(T96/2,30000),0),-3)*K96*U3/U3,"0")</f>
        <v>0</v>
      </c>
      <c r="V96" s="626" t="s">
        <v>576</v>
      </c>
      <c r="W96" s="628"/>
    </row>
    <row r="97" spans="1:23" ht="14.25" x14ac:dyDescent="0.15">
      <c r="A97" s="618"/>
      <c r="B97" s="620"/>
      <c r="C97" s="618"/>
      <c r="D97" s="660"/>
      <c r="E97" s="665"/>
      <c r="F97" s="666"/>
      <c r="G97" s="668"/>
      <c r="H97" s="630"/>
      <c r="I97" s="310"/>
      <c r="J97" s="313" t="str">
        <f t="shared" si="31"/>
        <v>0</v>
      </c>
      <c r="K97" s="311"/>
      <c r="L97" s="311"/>
      <c r="M97" s="311"/>
      <c r="N97" s="311"/>
      <c r="O97" s="311"/>
      <c r="P97" s="311"/>
      <c r="Q97" s="426"/>
      <c r="R97" s="293"/>
      <c r="S97" s="293"/>
      <c r="T97" s="623"/>
      <c r="U97" s="625"/>
      <c r="V97" s="627"/>
      <c r="W97" s="629"/>
    </row>
    <row r="98" spans="1:23" ht="14.25" x14ac:dyDescent="0.15">
      <c r="A98" s="617">
        <v>46</v>
      </c>
      <c r="B98" s="619"/>
      <c r="C98" s="617"/>
      <c r="D98" s="659" t="s">
        <v>1018</v>
      </c>
      <c r="E98" s="663"/>
      <c r="F98" s="664"/>
      <c r="G98" s="667"/>
      <c r="H98" s="630"/>
      <c r="I98" s="313" t="str">
        <f t="shared" si="30"/>
        <v>0</v>
      </c>
      <c r="J98" s="313" t="str">
        <f t="shared" si="31"/>
        <v>0</v>
      </c>
      <c r="K98" s="313">
        <f>IFERROR((J98+J99)/(J98+J99),"0")*I98</f>
        <v>0</v>
      </c>
      <c r="L98" s="314">
        <f>SUM(COUNTIF(D98,{"後方"})*{1})*K98</f>
        <v>0</v>
      </c>
      <c r="M98" s="314">
        <f>SUM(COUNTIF(D98,{"側方"})*{1})*K98</f>
        <v>0</v>
      </c>
      <c r="N98" s="314">
        <f>SUM(COUNTIF(D98,{"ｲﾝﾀｰﾛｯｸ"})*{1})*K98</f>
        <v>0</v>
      </c>
      <c r="O98" s="314">
        <f>SUM(COUNTIF(D98,{"後付安全装置"})*{1})*K98</f>
        <v>0</v>
      </c>
      <c r="P98" s="314">
        <f>SUM(COUNTIF(D98,{"トルクレンチ"})*{1})*K98</f>
        <v>0</v>
      </c>
      <c r="Q98" s="426"/>
      <c r="R98" s="293"/>
      <c r="S98" s="293"/>
      <c r="T98" s="622"/>
      <c r="U98" s="624" t="str">
        <f>IFERROR(ROUNDDOWN(MAX(MIN(T98/2,30000),0),-3)*K98*U3/U3,"0")</f>
        <v>0</v>
      </c>
      <c r="V98" s="626" t="s">
        <v>576</v>
      </c>
      <c r="W98" s="628"/>
    </row>
    <row r="99" spans="1:23" ht="14.25" x14ac:dyDescent="0.15">
      <c r="A99" s="618"/>
      <c r="B99" s="620"/>
      <c r="C99" s="618"/>
      <c r="D99" s="660"/>
      <c r="E99" s="665"/>
      <c r="F99" s="666"/>
      <c r="G99" s="668"/>
      <c r="H99" s="630"/>
      <c r="I99" s="310"/>
      <c r="J99" s="313" t="str">
        <f t="shared" si="31"/>
        <v>0</v>
      </c>
      <c r="K99" s="311"/>
      <c r="L99" s="311"/>
      <c r="M99" s="311"/>
      <c r="N99" s="311"/>
      <c r="O99" s="311"/>
      <c r="P99" s="311"/>
      <c r="Q99" s="426"/>
      <c r="R99" s="293"/>
      <c r="S99" s="293"/>
      <c r="T99" s="623"/>
      <c r="U99" s="625"/>
      <c r="V99" s="627"/>
      <c r="W99" s="629"/>
    </row>
    <row r="100" spans="1:23" ht="14.25" x14ac:dyDescent="0.15">
      <c r="A100" s="617">
        <v>47</v>
      </c>
      <c r="B100" s="619"/>
      <c r="C100" s="617"/>
      <c r="D100" s="659" t="s">
        <v>1018</v>
      </c>
      <c r="E100" s="663"/>
      <c r="F100" s="664"/>
      <c r="G100" s="667"/>
      <c r="H100" s="630"/>
      <c r="I100" s="313" t="str">
        <f t="shared" si="30"/>
        <v>0</v>
      </c>
      <c r="J100" s="313" t="str">
        <f t="shared" si="31"/>
        <v>0</v>
      </c>
      <c r="K100" s="313">
        <f>IFERROR((J100+J101)/(J100+J101),"0")*I100</f>
        <v>0</v>
      </c>
      <c r="L100" s="314">
        <f>SUM(COUNTIF(D100,{"後方"})*{1})*K100</f>
        <v>0</v>
      </c>
      <c r="M100" s="314">
        <f>SUM(COUNTIF(D100,{"側方"})*{1})*K100</f>
        <v>0</v>
      </c>
      <c r="N100" s="314">
        <f>SUM(COUNTIF(D100,{"ｲﾝﾀｰﾛｯｸ"})*{1})*K100</f>
        <v>0</v>
      </c>
      <c r="O100" s="314">
        <f>SUM(COUNTIF(D100,{"後付安全装置"})*{1})*K100</f>
        <v>0</v>
      </c>
      <c r="P100" s="314">
        <f>SUM(COUNTIF(D100,{"トルクレンチ"})*{1})*K100</f>
        <v>0</v>
      </c>
      <c r="Q100" s="426"/>
      <c r="R100" s="293"/>
      <c r="S100" s="293"/>
      <c r="T100" s="622"/>
      <c r="U100" s="624" t="str">
        <f>IFERROR(ROUNDDOWN(MAX(MIN(T100/2,30000),0),-3)*K100*U3/U3,"0")</f>
        <v>0</v>
      </c>
      <c r="V100" s="626" t="s">
        <v>576</v>
      </c>
      <c r="W100" s="628"/>
    </row>
    <row r="101" spans="1:23" ht="14.25" x14ac:dyDescent="0.15">
      <c r="A101" s="618"/>
      <c r="B101" s="620"/>
      <c r="C101" s="618"/>
      <c r="D101" s="660"/>
      <c r="E101" s="665"/>
      <c r="F101" s="666"/>
      <c r="G101" s="668"/>
      <c r="H101" s="630"/>
      <c r="I101" s="310"/>
      <c r="J101" s="313" t="str">
        <f t="shared" si="31"/>
        <v>0</v>
      </c>
      <c r="K101" s="311"/>
      <c r="L101" s="311"/>
      <c r="M101" s="311"/>
      <c r="N101" s="311"/>
      <c r="O101" s="311"/>
      <c r="P101" s="311"/>
      <c r="Q101" s="426"/>
      <c r="R101" s="293"/>
      <c r="S101" s="293"/>
      <c r="T101" s="623"/>
      <c r="U101" s="625"/>
      <c r="V101" s="627"/>
      <c r="W101" s="629"/>
    </row>
    <row r="102" spans="1:23" ht="14.25" x14ac:dyDescent="0.15">
      <c r="A102" s="617">
        <v>48</v>
      </c>
      <c r="B102" s="619"/>
      <c r="C102" s="617"/>
      <c r="D102" s="659" t="s">
        <v>1018</v>
      </c>
      <c r="E102" s="663"/>
      <c r="F102" s="664"/>
      <c r="G102" s="667"/>
      <c r="H102" s="630"/>
      <c r="I102" s="313" t="str">
        <f t="shared" si="30"/>
        <v>0</v>
      </c>
      <c r="J102" s="313" t="str">
        <f t="shared" si="31"/>
        <v>0</v>
      </c>
      <c r="K102" s="313">
        <f>IFERROR((J102+J103)/(J102+J103),"0")*I102</f>
        <v>0</v>
      </c>
      <c r="L102" s="314">
        <f>SUM(COUNTIF(D102,{"後方"})*{1})*K102</f>
        <v>0</v>
      </c>
      <c r="M102" s="314">
        <f>SUM(COUNTIF(D102,{"側方"})*{1})*K102</f>
        <v>0</v>
      </c>
      <c r="N102" s="314">
        <f>SUM(COUNTIF(D102,{"ｲﾝﾀｰﾛｯｸ"})*{1})*K102</f>
        <v>0</v>
      </c>
      <c r="O102" s="314">
        <f>SUM(COUNTIF(D102,{"後付安全装置"})*{1})*K102</f>
        <v>0</v>
      </c>
      <c r="P102" s="314">
        <f>SUM(COUNTIF(D102,{"トルクレンチ"})*{1})*K102</f>
        <v>0</v>
      </c>
      <c r="Q102" s="426"/>
      <c r="R102" s="293"/>
      <c r="S102" s="293"/>
      <c r="T102" s="622"/>
      <c r="U102" s="624" t="str">
        <f>IFERROR(ROUNDDOWN(MAX(MIN(T102/2,30000),0),-3)*K102*U3/U3,"0")</f>
        <v>0</v>
      </c>
      <c r="V102" s="626" t="s">
        <v>576</v>
      </c>
      <c r="W102" s="628"/>
    </row>
    <row r="103" spans="1:23" ht="14.25" x14ac:dyDescent="0.15">
      <c r="A103" s="618"/>
      <c r="B103" s="620"/>
      <c r="C103" s="618"/>
      <c r="D103" s="660"/>
      <c r="E103" s="665"/>
      <c r="F103" s="666"/>
      <c r="G103" s="668"/>
      <c r="H103" s="630"/>
      <c r="I103" s="310"/>
      <c r="J103" s="313" t="str">
        <f t="shared" si="31"/>
        <v>0</v>
      </c>
      <c r="K103" s="311"/>
      <c r="L103" s="311"/>
      <c r="M103" s="311"/>
      <c r="N103" s="311"/>
      <c r="O103" s="311"/>
      <c r="P103" s="311"/>
      <c r="Q103" s="426"/>
      <c r="R103" s="293"/>
      <c r="S103" s="293"/>
      <c r="T103" s="623"/>
      <c r="U103" s="625"/>
      <c r="V103" s="627"/>
      <c r="W103" s="629"/>
    </row>
    <row r="104" spans="1:23" ht="14.25" x14ac:dyDescent="0.15">
      <c r="A104" s="617">
        <v>49</v>
      </c>
      <c r="B104" s="619"/>
      <c r="C104" s="617"/>
      <c r="D104" s="659" t="s">
        <v>1018</v>
      </c>
      <c r="E104" s="663"/>
      <c r="F104" s="664"/>
      <c r="G104" s="667"/>
      <c r="H104" s="630"/>
      <c r="I104" s="313" t="str">
        <f t="shared" si="30"/>
        <v>0</v>
      </c>
      <c r="J104" s="313" t="str">
        <f t="shared" si="31"/>
        <v>0</v>
      </c>
      <c r="K104" s="313">
        <f>IFERROR((J104+J105)/(J104+J105),"0")*I104</f>
        <v>0</v>
      </c>
      <c r="L104" s="314">
        <f>SUM(COUNTIF(D104,{"後方"})*{1})*K104</f>
        <v>0</v>
      </c>
      <c r="M104" s="314">
        <f>SUM(COUNTIF(D104,{"側方"})*{1})*K104</f>
        <v>0</v>
      </c>
      <c r="N104" s="314">
        <f>SUM(COUNTIF(D104,{"ｲﾝﾀｰﾛｯｸ"})*{1})*K104</f>
        <v>0</v>
      </c>
      <c r="O104" s="314">
        <f>SUM(COUNTIF(D104,{"後付安全装置"})*{1})*K104</f>
        <v>0</v>
      </c>
      <c r="P104" s="314">
        <f>SUM(COUNTIF(D104,{"トルクレンチ"})*{1})*K104</f>
        <v>0</v>
      </c>
      <c r="Q104" s="426"/>
      <c r="R104" s="293"/>
      <c r="S104" s="293"/>
      <c r="T104" s="622"/>
      <c r="U104" s="624" t="str">
        <f>IFERROR(ROUNDDOWN(MAX(MIN(T104/2,30000),0),-3)*K104*U3/U3,"0")</f>
        <v>0</v>
      </c>
      <c r="V104" s="626" t="s">
        <v>576</v>
      </c>
      <c r="W104" s="628"/>
    </row>
    <row r="105" spans="1:23" ht="14.25" x14ac:dyDescent="0.15">
      <c r="A105" s="618"/>
      <c r="B105" s="620"/>
      <c r="C105" s="618"/>
      <c r="D105" s="660"/>
      <c r="E105" s="665"/>
      <c r="F105" s="666"/>
      <c r="G105" s="668"/>
      <c r="H105" s="630"/>
      <c r="I105" s="310"/>
      <c r="J105" s="313" t="str">
        <f t="shared" si="31"/>
        <v>0</v>
      </c>
      <c r="K105" s="311"/>
      <c r="L105" s="311"/>
      <c r="M105" s="311"/>
      <c r="N105" s="311"/>
      <c r="O105" s="311"/>
      <c r="P105" s="311"/>
      <c r="Q105" s="426"/>
      <c r="R105" s="293"/>
      <c r="S105" s="293"/>
      <c r="T105" s="623"/>
      <c r="U105" s="625"/>
      <c r="V105" s="627"/>
      <c r="W105" s="629"/>
    </row>
    <row r="106" spans="1:23" ht="14.25" x14ac:dyDescent="0.15">
      <c r="A106" s="617">
        <v>50</v>
      </c>
      <c r="B106" s="619"/>
      <c r="C106" s="617"/>
      <c r="D106" s="659" t="s">
        <v>1018</v>
      </c>
      <c r="E106" s="663"/>
      <c r="F106" s="664"/>
      <c r="G106" s="667"/>
      <c r="H106" s="630"/>
      <c r="I106" s="313" t="str">
        <f t="shared" ref="I106" si="32">IF(H106 &lt;&gt; "", "1", "0")</f>
        <v>0</v>
      </c>
      <c r="J106" s="313" t="str">
        <f t="shared" si="31"/>
        <v>0</v>
      </c>
      <c r="K106" s="313">
        <f>IFERROR((J106+J107)/(J106+J107),"0")*I106</f>
        <v>0</v>
      </c>
      <c r="L106" s="314">
        <f>SUM(COUNTIF(D106,{"後方"})*{1})*K106</f>
        <v>0</v>
      </c>
      <c r="M106" s="314">
        <f>SUM(COUNTIF(D106,{"側方"})*{1})*K106</f>
        <v>0</v>
      </c>
      <c r="N106" s="314">
        <f>SUM(COUNTIF(D106,{"ｲﾝﾀｰﾛｯｸ"})*{1})*K106</f>
        <v>0</v>
      </c>
      <c r="O106" s="314">
        <f>SUM(COUNTIF(D106,{"後付安全装置"})*{1})*K106</f>
        <v>0</v>
      </c>
      <c r="P106" s="314">
        <f>SUM(COUNTIF(D106,{"トルクレンチ"})*{1})*K106</f>
        <v>0</v>
      </c>
      <c r="Q106" s="426"/>
      <c r="R106" s="293"/>
      <c r="S106" s="293"/>
      <c r="T106" s="622"/>
      <c r="U106" s="624" t="str">
        <f>IFERROR(ROUNDDOWN(MAX(MIN(T106/2,30000),0),-3)*K106*U3/U3,"0")</f>
        <v>0</v>
      </c>
      <c r="V106" s="626" t="s">
        <v>576</v>
      </c>
      <c r="W106" s="628"/>
    </row>
    <row r="107" spans="1:23" ht="15" thickBot="1" x14ac:dyDescent="0.2">
      <c r="A107" s="618"/>
      <c r="B107" s="620"/>
      <c r="C107" s="618"/>
      <c r="D107" s="660"/>
      <c r="E107" s="665"/>
      <c r="F107" s="666"/>
      <c r="G107" s="668"/>
      <c r="H107" s="630"/>
      <c r="I107" s="310"/>
      <c r="J107" s="313" t="str">
        <f t="shared" si="31"/>
        <v>0</v>
      </c>
      <c r="K107" s="311"/>
      <c r="L107" s="311"/>
      <c r="M107" s="311"/>
      <c r="N107" s="311"/>
      <c r="O107" s="311"/>
      <c r="P107" s="311"/>
      <c r="Q107" s="426"/>
      <c r="R107" s="293"/>
      <c r="S107" s="293"/>
      <c r="T107" s="661"/>
      <c r="U107" s="625"/>
      <c r="V107" s="662"/>
      <c r="W107" s="629"/>
    </row>
    <row r="108" spans="1:23" ht="18.75" x14ac:dyDescent="0.15">
      <c r="A108" s="614"/>
      <c r="B108" s="615"/>
      <c r="C108" s="615"/>
      <c r="D108" s="615"/>
      <c r="E108" s="615"/>
      <c r="F108" s="615"/>
      <c r="G108" s="615"/>
      <c r="H108" s="616"/>
      <c r="I108" s="310"/>
      <c r="J108" s="311"/>
      <c r="K108" s="311"/>
      <c r="L108" s="311">
        <f>SUM(L8:L107)</f>
        <v>0</v>
      </c>
      <c r="M108" s="311">
        <f t="shared" ref="M108:O108" si="33">SUM(M8:M107)</f>
        <v>0</v>
      </c>
      <c r="N108" s="311">
        <f t="shared" si="33"/>
        <v>0</v>
      </c>
      <c r="O108" s="311">
        <f t="shared" si="33"/>
        <v>0</v>
      </c>
      <c r="P108" s="311">
        <f>SUM(P8:P107)</f>
        <v>0</v>
      </c>
      <c r="Q108" s="426"/>
      <c r="R108" s="293"/>
      <c r="S108" s="293"/>
      <c r="T108" s="306" t="s">
        <v>577</v>
      </c>
      <c r="U108" s="316">
        <f>SUM(U8:U107)</f>
        <v>0</v>
      </c>
      <c r="V108" s="307"/>
      <c r="W108" s="307"/>
    </row>
    <row r="109" spans="1:23" ht="14.25" x14ac:dyDescent="0.15">
      <c r="A109" s="308" t="s">
        <v>433</v>
      </c>
      <c r="B109" s="308"/>
      <c r="I109" s="310"/>
      <c r="J109" s="310"/>
      <c r="K109" s="310"/>
      <c r="L109" s="312" t="s">
        <v>66</v>
      </c>
      <c r="M109" s="312" t="s">
        <v>67</v>
      </c>
      <c r="N109" s="312" t="s">
        <v>478</v>
      </c>
      <c r="O109" s="312" t="s">
        <v>570</v>
      </c>
      <c r="P109" s="312"/>
      <c r="Q109" s="426"/>
      <c r="R109" s="293"/>
      <c r="S109" s="293"/>
      <c r="T109" s="309"/>
    </row>
    <row r="110" spans="1:23" ht="13.5" customHeight="1" x14ac:dyDescent="0.15">
      <c r="L110" s="293"/>
      <c r="M110" s="293"/>
      <c r="N110" s="293"/>
      <c r="O110" s="293"/>
      <c r="P110" s="293"/>
      <c r="Q110" s="293"/>
      <c r="R110" s="293"/>
      <c r="S110" s="293"/>
    </row>
    <row r="111" spans="1:23" ht="13.5" customHeight="1" x14ac:dyDescent="0.15">
      <c r="L111" s="293"/>
      <c r="M111" s="293"/>
      <c r="N111" s="293"/>
      <c r="O111" s="293"/>
      <c r="P111" s="293"/>
      <c r="Q111" s="293"/>
      <c r="R111" s="293"/>
      <c r="S111" s="293"/>
    </row>
    <row r="112" spans="1:23" ht="13.5" customHeight="1" x14ac:dyDescent="0.15">
      <c r="L112" s="293"/>
      <c r="M112" s="293"/>
      <c r="N112" s="293"/>
      <c r="O112" s="293"/>
      <c r="P112" s="293"/>
      <c r="Q112" s="293"/>
      <c r="R112" s="293"/>
      <c r="S112" s="293"/>
    </row>
    <row r="113" ht="13.5" customHeight="1" x14ac:dyDescent="0.15"/>
    <row r="114" ht="13.5" customHeight="1" x14ac:dyDescent="0.15"/>
    <row r="115" ht="13.5" customHeight="1" x14ac:dyDescent="0.15"/>
  </sheetData>
  <sheetProtection sheet="1" objects="1" scenarios="1"/>
  <protectedRanges>
    <protectedRange sqref="E8:G107" name="範囲1"/>
  </protectedRanges>
  <mergeCells count="569">
    <mergeCell ref="V102:V103"/>
    <mergeCell ref="V104:V105"/>
    <mergeCell ref="V84:V85"/>
    <mergeCell ref="V86:V87"/>
    <mergeCell ref="V88:V89"/>
    <mergeCell ref="V90:V91"/>
    <mergeCell ref="V92:V93"/>
    <mergeCell ref="V94:V95"/>
    <mergeCell ref="V96:V97"/>
    <mergeCell ref="V98:V99"/>
    <mergeCell ref="V100:V101"/>
    <mergeCell ref="V66:V67"/>
    <mergeCell ref="V68:V69"/>
    <mergeCell ref="V70:V71"/>
    <mergeCell ref="V72:V73"/>
    <mergeCell ref="V74:V75"/>
    <mergeCell ref="V76:V77"/>
    <mergeCell ref="V78:V79"/>
    <mergeCell ref="V80:V81"/>
    <mergeCell ref="V82:V83"/>
    <mergeCell ref="T102:T103"/>
    <mergeCell ref="T104:T105"/>
    <mergeCell ref="U66:U67"/>
    <mergeCell ref="U68:U69"/>
    <mergeCell ref="U70:U71"/>
    <mergeCell ref="U72:U73"/>
    <mergeCell ref="U74:U75"/>
    <mergeCell ref="U76:U77"/>
    <mergeCell ref="U78:U79"/>
    <mergeCell ref="U80:U81"/>
    <mergeCell ref="U82:U83"/>
    <mergeCell ref="U84:U85"/>
    <mergeCell ref="U86:U87"/>
    <mergeCell ref="U88:U89"/>
    <mergeCell ref="U90:U91"/>
    <mergeCell ref="U92:U93"/>
    <mergeCell ref="U94:U95"/>
    <mergeCell ref="U96:U97"/>
    <mergeCell ref="U98:U99"/>
    <mergeCell ref="U100:U101"/>
    <mergeCell ref="U102:U103"/>
    <mergeCell ref="U104:U105"/>
    <mergeCell ref="T84:T85"/>
    <mergeCell ref="T86:T87"/>
    <mergeCell ref="T88:T89"/>
    <mergeCell ref="T90:T91"/>
    <mergeCell ref="T92:T93"/>
    <mergeCell ref="T94:T95"/>
    <mergeCell ref="T96:T97"/>
    <mergeCell ref="T98:T99"/>
    <mergeCell ref="T100:T101"/>
    <mergeCell ref="T66:T67"/>
    <mergeCell ref="T68:T69"/>
    <mergeCell ref="T70:T71"/>
    <mergeCell ref="T72:T73"/>
    <mergeCell ref="T74:T75"/>
    <mergeCell ref="T76:T77"/>
    <mergeCell ref="T78:T79"/>
    <mergeCell ref="T80:T81"/>
    <mergeCell ref="T82:T83"/>
    <mergeCell ref="G102:G103"/>
    <mergeCell ref="G104:G105"/>
    <mergeCell ref="H66:H67"/>
    <mergeCell ref="H68:H69"/>
    <mergeCell ref="H70:H71"/>
    <mergeCell ref="H72:H73"/>
    <mergeCell ref="H74:H75"/>
    <mergeCell ref="H76:H77"/>
    <mergeCell ref="H78:H79"/>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G84:G85"/>
    <mergeCell ref="G86:G87"/>
    <mergeCell ref="G88:G89"/>
    <mergeCell ref="G90:G91"/>
    <mergeCell ref="G92:G93"/>
    <mergeCell ref="G94:G95"/>
    <mergeCell ref="G96:G97"/>
    <mergeCell ref="G98:G99"/>
    <mergeCell ref="G100:G101"/>
    <mergeCell ref="G66:G67"/>
    <mergeCell ref="G68:G69"/>
    <mergeCell ref="G70:G71"/>
    <mergeCell ref="G72:G73"/>
    <mergeCell ref="G74:G75"/>
    <mergeCell ref="G76:G77"/>
    <mergeCell ref="G78:G79"/>
    <mergeCell ref="G80:G81"/>
    <mergeCell ref="G82:G83"/>
    <mergeCell ref="D102:D103"/>
    <mergeCell ref="D104:D105"/>
    <mergeCell ref="E66:F67"/>
    <mergeCell ref="E68:F69"/>
    <mergeCell ref="E70:F71"/>
    <mergeCell ref="E72:F73"/>
    <mergeCell ref="E74:F75"/>
    <mergeCell ref="E76:F77"/>
    <mergeCell ref="E78:F79"/>
    <mergeCell ref="E80:F81"/>
    <mergeCell ref="E82:F83"/>
    <mergeCell ref="E84:F85"/>
    <mergeCell ref="E86:F87"/>
    <mergeCell ref="E88:F89"/>
    <mergeCell ref="E90:F91"/>
    <mergeCell ref="E92:F93"/>
    <mergeCell ref="E94:F95"/>
    <mergeCell ref="E96:F97"/>
    <mergeCell ref="E98:F99"/>
    <mergeCell ref="E100:F101"/>
    <mergeCell ref="E102:F103"/>
    <mergeCell ref="E104:F105"/>
    <mergeCell ref="D84:D85"/>
    <mergeCell ref="D86:D87"/>
    <mergeCell ref="D88:D89"/>
    <mergeCell ref="D90:D91"/>
    <mergeCell ref="D92:D93"/>
    <mergeCell ref="D94:D95"/>
    <mergeCell ref="D96:D97"/>
    <mergeCell ref="D98:D99"/>
    <mergeCell ref="D100:D101"/>
    <mergeCell ref="D66:D67"/>
    <mergeCell ref="D68:D69"/>
    <mergeCell ref="D70:D71"/>
    <mergeCell ref="D72:D73"/>
    <mergeCell ref="D74:D75"/>
    <mergeCell ref="D76:D77"/>
    <mergeCell ref="D78:D79"/>
    <mergeCell ref="D80:D81"/>
    <mergeCell ref="D82:D83"/>
    <mergeCell ref="A102:A103"/>
    <mergeCell ref="A104:A105"/>
    <mergeCell ref="A80:A81"/>
    <mergeCell ref="A66:A67"/>
    <mergeCell ref="A68:A69"/>
    <mergeCell ref="A70:A71"/>
    <mergeCell ref="A72:A73"/>
    <mergeCell ref="A74:A75"/>
    <mergeCell ref="A76:A77"/>
    <mergeCell ref="A78:A79"/>
    <mergeCell ref="A82:A83"/>
    <mergeCell ref="A84:A85"/>
    <mergeCell ref="A86:A87"/>
    <mergeCell ref="A88:A89"/>
    <mergeCell ref="A90:A91"/>
    <mergeCell ref="A92:A93"/>
    <mergeCell ref="A94:A95"/>
    <mergeCell ref="A96:A97"/>
    <mergeCell ref="A98:A99"/>
    <mergeCell ref="W3:W4"/>
    <mergeCell ref="B5:F5"/>
    <mergeCell ref="V5:W5"/>
    <mergeCell ref="B6:B7"/>
    <mergeCell ref="C6:C7"/>
    <mergeCell ref="D6:D7"/>
    <mergeCell ref="E6:F7"/>
    <mergeCell ref="G6:G7"/>
    <mergeCell ref="T6:T7"/>
    <mergeCell ref="U6:U7"/>
    <mergeCell ref="B3:B4"/>
    <mergeCell ref="C3:E4"/>
    <mergeCell ref="G3:G4"/>
    <mergeCell ref="T3:T4"/>
    <mergeCell ref="U3:U4"/>
    <mergeCell ref="V3:V4"/>
    <mergeCell ref="V6:V7"/>
    <mergeCell ref="W6:W7"/>
    <mergeCell ref="W8:W9"/>
    <mergeCell ref="A10:A11"/>
    <mergeCell ref="B10:B11"/>
    <mergeCell ref="C10:C11"/>
    <mergeCell ref="D10:D11"/>
    <mergeCell ref="H10:H11"/>
    <mergeCell ref="T10:T11"/>
    <mergeCell ref="U10:U11"/>
    <mergeCell ref="V10:V11"/>
    <mergeCell ref="W10:W11"/>
    <mergeCell ref="E10:F11"/>
    <mergeCell ref="G10:G11"/>
    <mergeCell ref="A8:A9"/>
    <mergeCell ref="B8:B9"/>
    <mergeCell ref="C8:C9"/>
    <mergeCell ref="D8:D9"/>
    <mergeCell ref="H8:H9"/>
    <mergeCell ref="T8:T9"/>
    <mergeCell ref="U8:U9"/>
    <mergeCell ref="V8:V9"/>
    <mergeCell ref="E8:F9"/>
    <mergeCell ref="G8:G9"/>
    <mergeCell ref="U12:U13"/>
    <mergeCell ref="V12:V13"/>
    <mergeCell ref="W12:W13"/>
    <mergeCell ref="A14:A15"/>
    <mergeCell ref="B14:B15"/>
    <mergeCell ref="C14:C15"/>
    <mergeCell ref="D14:D15"/>
    <mergeCell ref="H14:H15"/>
    <mergeCell ref="T14:T15"/>
    <mergeCell ref="U14:U15"/>
    <mergeCell ref="A12:A13"/>
    <mergeCell ref="B12:B13"/>
    <mergeCell ref="C12:C13"/>
    <mergeCell ref="D12:D13"/>
    <mergeCell ref="H12:H13"/>
    <mergeCell ref="T12:T13"/>
    <mergeCell ref="E12:F13"/>
    <mergeCell ref="E14:F15"/>
    <mergeCell ref="G12:G13"/>
    <mergeCell ref="G14:G15"/>
    <mergeCell ref="V14:V15"/>
    <mergeCell ref="W14:W15"/>
    <mergeCell ref="W16:W17"/>
    <mergeCell ref="A18:A19"/>
    <mergeCell ref="B18:B19"/>
    <mergeCell ref="C18:C19"/>
    <mergeCell ref="D18:D19"/>
    <mergeCell ref="H18:H19"/>
    <mergeCell ref="T18:T19"/>
    <mergeCell ref="U18:U19"/>
    <mergeCell ref="V18:V19"/>
    <mergeCell ref="W18:W19"/>
    <mergeCell ref="E18:F19"/>
    <mergeCell ref="G18:G19"/>
    <mergeCell ref="A16:A17"/>
    <mergeCell ref="B16:B17"/>
    <mergeCell ref="C16:C17"/>
    <mergeCell ref="D16:D17"/>
    <mergeCell ref="H16:H17"/>
    <mergeCell ref="T16:T17"/>
    <mergeCell ref="U16:U17"/>
    <mergeCell ref="V16:V17"/>
    <mergeCell ref="E16:F17"/>
    <mergeCell ref="G16:G17"/>
    <mergeCell ref="U20:U21"/>
    <mergeCell ref="V20:V21"/>
    <mergeCell ref="W20:W21"/>
    <mergeCell ref="A22:A23"/>
    <mergeCell ref="B22:B23"/>
    <mergeCell ref="C22:C23"/>
    <mergeCell ref="D22:D23"/>
    <mergeCell ref="H22:H23"/>
    <mergeCell ref="T22:T23"/>
    <mergeCell ref="U22:U23"/>
    <mergeCell ref="A20:A21"/>
    <mergeCell ref="B20:B21"/>
    <mergeCell ref="C20:C21"/>
    <mergeCell ref="D20:D21"/>
    <mergeCell ref="H20:H21"/>
    <mergeCell ref="T20:T21"/>
    <mergeCell ref="E20:F21"/>
    <mergeCell ref="E22:F23"/>
    <mergeCell ref="G20:G21"/>
    <mergeCell ref="G22:G23"/>
    <mergeCell ref="V22:V23"/>
    <mergeCell ref="W22:W23"/>
    <mergeCell ref="W24:W25"/>
    <mergeCell ref="A26:A27"/>
    <mergeCell ref="B26:B27"/>
    <mergeCell ref="C26:C27"/>
    <mergeCell ref="D26:D27"/>
    <mergeCell ref="H26:H27"/>
    <mergeCell ref="T26:T27"/>
    <mergeCell ref="U26:U27"/>
    <mergeCell ref="V26:V27"/>
    <mergeCell ref="W26:W27"/>
    <mergeCell ref="E26:F27"/>
    <mergeCell ref="G26:G27"/>
    <mergeCell ref="A24:A25"/>
    <mergeCell ref="B24:B25"/>
    <mergeCell ref="C24:C25"/>
    <mergeCell ref="D24:D25"/>
    <mergeCell ref="H24:H25"/>
    <mergeCell ref="T24:T25"/>
    <mergeCell ref="U24:U25"/>
    <mergeCell ref="V24:V25"/>
    <mergeCell ref="E24:F25"/>
    <mergeCell ref="G24:G25"/>
    <mergeCell ref="U28:U29"/>
    <mergeCell ref="V28:V29"/>
    <mergeCell ref="W28:W29"/>
    <mergeCell ref="A30:A31"/>
    <mergeCell ref="B30:B31"/>
    <mergeCell ref="C30:C31"/>
    <mergeCell ref="D30:D31"/>
    <mergeCell ref="H30:H31"/>
    <mergeCell ref="T30:T31"/>
    <mergeCell ref="U30:U31"/>
    <mergeCell ref="A28:A29"/>
    <mergeCell ref="B28:B29"/>
    <mergeCell ref="C28:C29"/>
    <mergeCell ref="D28:D29"/>
    <mergeCell ref="H28:H29"/>
    <mergeCell ref="T28:T29"/>
    <mergeCell ref="E28:F29"/>
    <mergeCell ref="E30:F31"/>
    <mergeCell ref="G28:G29"/>
    <mergeCell ref="G30:G31"/>
    <mergeCell ref="V30:V31"/>
    <mergeCell ref="W30:W31"/>
    <mergeCell ref="W32:W33"/>
    <mergeCell ref="A34:A35"/>
    <mergeCell ref="B34:B35"/>
    <mergeCell ref="C34:C35"/>
    <mergeCell ref="D34:D35"/>
    <mergeCell ref="H34:H35"/>
    <mergeCell ref="T34:T35"/>
    <mergeCell ref="U34:U35"/>
    <mergeCell ref="V34:V35"/>
    <mergeCell ref="W34:W35"/>
    <mergeCell ref="E34:F35"/>
    <mergeCell ref="G34:G35"/>
    <mergeCell ref="A32:A33"/>
    <mergeCell ref="B32:B33"/>
    <mergeCell ref="C32:C33"/>
    <mergeCell ref="D32:D33"/>
    <mergeCell ref="H32:H33"/>
    <mergeCell ref="T32:T33"/>
    <mergeCell ref="U32:U33"/>
    <mergeCell ref="V32:V33"/>
    <mergeCell ref="E32:F33"/>
    <mergeCell ref="G32:G33"/>
    <mergeCell ref="U36:U37"/>
    <mergeCell ref="V36:V37"/>
    <mergeCell ref="W36:W37"/>
    <mergeCell ref="A38:A39"/>
    <mergeCell ref="B38:B39"/>
    <mergeCell ref="C38:C39"/>
    <mergeCell ref="D38:D39"/>
    <mergeCell ref="H38:H39"/>
    <mergeCell ref="T38:T39"/>
    <mergeCell ref="U38:U39"/>
    <mergeCell ref="A36:A37"/>
    <mergeCell ref="B36:B37"/>
    <mergeCell ref="C36:C37"/>
    <mergeCell ref="D36:D37"/>
    <mergeCell ref="H36:H37"/>
    <mergeCell ref="T36:T37"/>
    <mergeCell ref="E36:F37"/>
    <mergeCell ref="E38:F39"/>
    <mergeCell ref="G36:G37"/>
    <mergeCell ref="G38:G39"/>
    <mergeCell ref="V38:V39"/>
    <mergeCell ref="W38:W39"/>
    <mergeCell ref="W40:W41"/>
    <mergeCell ref="A42:A43"/>
    <mergeCell ref="B42:B43"/>
    <mergeCell ref="C42:C43"/>
    <mergeCell ref="D42:D43"/>
    <mergeCell ref="H42:H43"/>
    <mergeCell ref="T42:T43"/>
    <mergeCell ref="U42:U43"/>
    <mergeCell ref="V42:V43"/>
    <mergeCell ref="W42:W43"/>
    <mergeCell ref="E42:F43"/>
    <mergeCell ref="G42:G43"/>
    <mergeCell ref="A40:A41"/>
    <mergeCell ref="B40:B41"/>
    <mergeCell ref="C40:C41"/>
    <mergeCell ref="D40:D41"/>
    <mergeCell ref="H40:H41"/>
    <mergeCell ref="T40:T41"/>
    <mergeCell ref="U40:U41"/>
    <mergeCell ref="V40:V41"/>
    <mergeCell ref="E40:F41"/>
    <mergeCell ref="G40:G41"/>
    <mergeCell ref="U44:U45"/>
    <mergeCell ref="V44:V45"/>
    <mergeCell ref="W44:W45"/>
    <mergeCell ref="A46:A47"/>
    <mergeCell ref="B46:B47"/>
    <mergeCell ref="C46:C47"/>
    <mergeCell ref="D46:D47"/>
    <mergeCell ref="H46:H47"/>
    <mergeCell ref="T46:T47"/>
    <mergeCell ref="U46:U47"/>
    <mergeCell ref="A44:A45"/>
    <mergeCell ref="B44:B45"/>
    <mergeCell ref="C44:C45"/>
    <mergeCell ref="D44:D45"/>
    <mergeCell ref="H44:H45"/>
    <mergeCell ref="T44:T45"/>
    <mergeCell ref="E44:F45"/>
    <mergeCell ref="E46:F47"/>
    <mergeCell ref="G44:G45"/>
    <mergeCell ref="G46:G47"/>
    <mergeCell ref="V46:V47"/>
    <mergeCell ref="W46:W47"/>
    <mergeCell ref="W48:W49"/>
    <mergeCell ref="A50:A51"/>
    <mergeCell ref="B50:B51"/>
    <mergeCell ref="C50:C51"/>
    <mergeCell ref="D50:D51"/>
    <mergeCell ref="H50:H51"/>
    <mergeCell ref="T50:T51"/>
    <mergeCell ref="U50:U51"/>
    <mergeCell ref="V50:V51"/>
    <mergeCell ref="W50:W51"/>
    <mergeCell ref="E50:F51"/>
    <mergeCell ref="G50:G51"/>
    <mergeCell ref="A48:A49"/>
    <mergeCell ref="B48:B49"/>
    <mergeCell ref="C48:C49"/>
    <mergeCell ref="D48:D49"/>
    <mergeCell ref="H48:H49"/>
    <mergeCell ref="T48:T49"/>
    <mergeCell ref="U48:U49"/>
    <mergeCell ref="V48:V49"/>
    <mergeCell ref="E48:F49"/>
    <mergeCell ref="G48:G49"/>
    <mergeCell ref="U52:U53"/>
    <mergeCell ref="V52:V53"/>
    <mergeCell ref="W52:W53"/>
    <mergeCell ref="A54:A55"/>
    <mergeCell ref="B54:B55"/>
    <mergeCell ref="C54:C55"/>
    <mergeCell ref="D54:D55"/>
    <mergeCell ref="H54:H55"/>
    <mergeCell ref="T54:T55"/>
    <mergeCell ref="U54:U55"/>
    <mergeCell ref="A52:A53"/>
    <mergeCell ref="B52:B53"/>
    <mergeCell ref="C52:C53"/>
    <mergeCell ref="D52:D53"/>
    <mergeCell ref="H52:H53"/>
    <mergeCell ref="T52:T53"/>
    <mergeCell ref="E52:F53"/>
    <mergeCell ref="E54:F55"/>
    <mergeCell ref="G52:G53"/>
    <mergeCell ref="G54:G55"/>
    <mergeCell ref="V54:V55"/>
    <mergeCell ref="W54:W55"/>
    <mergeCell ref="W56:W57"/>
    <mergeCell ref="A58:A59"/>
    <mergeCell ref="B58:B59"/>
    <mergeCell ref="C58:C59"/>
    <mergeCell ref="D58:D59"/>
    <mergeCell ref="H58:H59"/>
    <mergeCell ref="T58:T59"/>
    <mergeCell ref="U58:U59"/>
    <mergeCell ref="V58:V59"/>
    <mergeCell ref="W58:W59"/>
    <mergeCell ref="E58:F59"/>
    <mergeCell ref="G58:G59"/>
    <mergeCell ref="A56:A57"/>
    <mergeCell ref="B56:B57"/>
    <mergeCell ref="C56:C57"/>
    <mergeCell ref="D56:D57"/>
    <mergeCell ref="H56:H57"/>
    <mergeCell ref="T56:T57"/>
    <mergeCell ref="U56:U57"/>
    <mergeCell ref="V56:V57"/>
    <mergeCell ref="E56:F57"/>
    <mergeCell ref="G56:G57"/>
    <mergeCell ref="U60:U61"/>
    <mergeCell ref="V60:V61"/>
    <mergeCell ref="W60:W61"/>
    <mergeCell ref="A62:A63"/>
    <mergeCell ref="B62:B63"/>
    <mergeCell ref="C62:C63"/>
    <mergeCell ref="D62:D63"/>
    <mergeCell ref="H62:H63"/>
    <mergeCell ref="T62:T63"/>
    <mergeCell ref="U62:U63"/>
    <mergeCell ref="A60:A61"/>
    <mergeCell ref="B60:B61"/>
    <mergeCell ref="C60:C61"/>
    <mergeCell ref="D60:D61"/>
    <mergeCell ref="H60:H61"/>
    <mergeCell ref="T60:T61"/>
    <mergeCell ref="E60:F61"/>
    <mergeCell ref="E62:F63"/>
    <mergeCell ref="G60:G61"/>
    <mergeCell ref="G62:G63"/>
    <mergeCell ref="V62:V63"/>
    <mergeCell ref="W62:W63"/>
    <mergeCell ref="A108:H108"/>
    <mergeCell ref="W64:W65"/>
    <mergeCell ref="A106:A107"/>
    <mergeCell ref="B106:B107"/>
    <mergeCell ref="C106:C107"/>
    <mergeCell ref="D106:D107"/>
    <mergeCell ref="H106:H107"/>
    <mergeCell ref="T106:T107"/>
    <mergeCell ref="U106:U107"/>
    <mergeCell ref="V106:V107"/>
    <mergeCell ref="W106:W107"/>
    <mergeCell ref="E106:F107"/>
    <mergeCell ref="G106:G107"/>
    <mergeCell ref="A64:A65"/>
    <mergeCell ref="B64:B65"/>
    <mergeCell ref="C64:C65"/>
    <mergeCell ref="D64:D65"/>
    <mergeCell ref="H64:H65"/>
    <mergeCell ref="T64:T65"/>
    <mergeCell ref="U64:U65"/>
    <mergeCell ref="V64:V65"/>
    <mergeCell ref="E64:F65"/>
    <mergeCell ref="G64:G65"/>
    <mergeCell ref="A100:A101"/>
    <mergeCell ref="W66:W67"/>
    <mergeCell ref="W68:W69"/>
    <mergeCell ref="W70:W71"/>
    <mergeCell ref="W72:W73"/>
    <mergeCell ref="W74:W75"/>
    <mergeCell ref="W76:W77"/>
    <mergeCell ref="W78:W79"/>
    <mergeCell ref="W80:W81"/>
    <mergeCell ref="W82:W83"/>
    <mergeCell ref="W84:W85"/>
    <mergeCell ref="W86:W87"/>
    <mergeCell ref="W88:W89"/>
    <mergeCell ref="W90:W91"/>
    <mergeCell ref="W92:W93"/>
    <mergeCell ref="W94:W95"/>
    <mergeCell ref="W96:W97"/>
    <mergeCell ref="W98:W99"/>
    <mergeCell ref="W100:W101"/>
    <mergeCell ref="W102:W103"/>
    <mergeCell ref="W104:W10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s>
  <phoneticPr fontId="2"/>
  <conditionalFormatting sqref="G3:G4">
    <cfRule type="cellIs" dxfId="40" priority="2" operator="greaterThan">
      <formula>0</formula>
    </cfRule>
  </conditionalFormatting>
  <conditionalFormatting sqref="W3:W4">
    <cfRule type="cellIs" dxfId="39" priority="1" operator="greaterThan">
      <formula>0</formula>
    </cfRule>
  </conditionalFormatting>
  <dataValidations count="2">
    <dataValidation type="list" errorStyle="information" allowBlank="1" showDropDown="1" showInputMessage="1" showErrorMessage="1" sqref="G8:G107">
      <formula1>INDIRECT(F8)</formula1>
    </dataValidation>
    <dataValidation type="list" allowBlank="1" showInputMessage="1" showErrorMessage="1" sqref="H8:H107">
      <formula1>"　,R6.3.16〜R6.3.31,R6.4,R6.5,R6.6,R6.7,R6.8,R6.9,R6.10,R6.11,R6.12,R7.1,R7.2,R7.3.1～R7.3.14"</formula1>
    </dataValidation>
  </dataValidations>
  <pageMargins left="0.23622047244094491" right="0.23622047244094491" top="0.74803149606299213" bottom="0.74803149606299213" header="0.31496062992125984" footer="0.31496062992125984"/>
  <pageSetup paperSize="9" scale="96" fitToHeight="0" orientation="landscape" verticalDpi="0" r:id="rId1"/>
  <rowBreaks count="4" manualBreakCount="4">
    <brk id="27" max="16383" man="1"/>
    <brk id="47" max="19" man="1"/>
    <brk id="67" max="16383" man="1"/>
    <brk id="87" max="16383" man="1"/>
  </rowBreaks>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安全装置対象機器一覧!$B$93</xm:f>
          </x14:formula1>
          <xm:sqref>D8:D107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8"/>
  <sheetViews>
    <sheetView view="pageBreakPreview" zoomScaleNormal="100" zoomScaleSheetLayoutView="100" workbookViewId="0">
      <selection activeCell="B7" sqref="B7"/>
    </sheetView>
  </sheetViews>
  <sheetFormatPr defaultColWidth="11" defaultRowHeight="13.5" x14ac:dyDescent="0.15"/>
  <cols>
    <col min="1" max="1" width="5.625" style="212" bestFit="1" customWidth="1"/>
    <col min="2" max="2" width="20.625" style="212" customWidth="1"/>
    <col min="3" max="3" width="13.625" style="212" bestFit="1" customWidth="1"/>
    <col min="4" max="4" width="10.625" style="212" bestFit="1" customWidth="1"/>
    <col min="5" max="5" width="11" style="212"/>
    <col min="6" max="6" width="9.625" style="212" customWidth="1"/>
    <col min="7" max="7" width="17.125" style="212" customWidth="1"/>
    <col min="8" max="8" width="9" style="212" customWidth="1"/>
    <col min="9" max="10" width="11" style="212" hidden="1" customWidth="1"/>
    <col min="11" max="11" width="9" style="212" hidden="1" customWidth="1"/>
    <col min="12" max="12" width="7.125" style="212" hidden="1" customWidth="1"/>
    <col min="13" max="13" width="9" style="212" hidden="1" customWidth="1"/>
    <col min="14" max="14" width="5.25" style="212" hidden="1" customWidth="1"/>
    <col min="15" max="15" width="2.5" style="212" hidden="1" customWidth="1"/>
    <col min="16" max="17" width="3.125" style="212" customWidth="1"/>
    <col min="18" max="18" width="9" style="212" bestFit="1" customWidth="1"/>
    <col min="19" max="19" width="14.5" style="212" bestFit="1" customWidth="1"/>
    <col min="20" max="20" width="11" style="212"/>
    <col min="21" max="21" width="11.125" style="212" customWidth="1"/>
    <col min="22" max="16384" width="11" style="212"/>
  </cols>
  <sheetData>
    <row r="1" spans="1:21" ht="15" thickBot="1" x14ac:dyDescent="0.2">
      <c r="G1" s="292" t="s">
        <v>445</v>
      </c>
      <c r="P1" s="425"/>
    </row>
    <row r="2" spans="1:21" ht="20.100000000000001" customHeight="1" x14ac:dyDescent="0.15">
      <c r="B2" s="633" t="s">
        <v>444</v>
      </c>
      <c r="C2" s="635">
        <f>助成事業申請書!H5</f>
        <v>0</v>
      </c>
      <c r="D2" s="636"/>
      <c r="E2" s="637"/>
      <c r="F2" s="293"/>
      <c r="G2" s="658">
        <f>SUM(I37:L37)</f>
        <v>0</v>
      </c>
      <c r="O2" s="293"/>
      <c r="P2" s="426"/>
      <c r="Q2" s="293"/>
      <c r="R2" s="654" t="s">
        <v>1085</v>
      </c>
      <c r="S2" s="655">
        <f>助成事業実績報告書!I16</f>
        <v>0</v>
      </c>
      <c r="T2" s="654" t="s">
        <v>578</v>
      </c>
      <c r="U2" s="651">
        <f>SUM(S7:S36)</f>
        <v>0</v>
      </c>
    </row>
    <row r="3" spans="1:21" ht="20.100000000000001" customHeight="1" thickBot="1" x14ac:dyDescent="0.2">
      <c r="B3" s="634"/>
      <c r="C3" s="638"/>
      <c r="D3" s="639"/>
      <c r="E3" s="640"/>
      <c r="G3" s="652"/>
      <c r="O3" s="293"/>
      <c r="P3" s="426"/>
      <c r="Q3" s="293"/>
      <c r="R3" s="634"/>
      <c r="S3" s="656"/>
      <c r="T3" s="634"/>
      <c r="U3" s="652"/>
    </row>
    <row r="4" spans="1:21" ht="24.75" thickBot="1" x14ac:dyDescent="0.3">
      <c r="B4" s="334" t="s">
        <v>608</v>
      </c>
      <c r="C4" s="334"/>
      <c r="D4" s="334"/>
      <c r="E4" s="334"/>
      <c r="G4" s="212" t="s">
        <v>3</v>
      </c>
      <c r="P4" s="425"/>
      <c r="R4" s="295"/>
      <c r="S4" s="335"/>
      <c r="T4" s="336"/>
      <c r="U4" s="336"/>
    </row>
    <row r="5" spans="1:21" s="298" customFormat="1" ht="15.95" customHeight="1" x14ac:dyDescent="0.15">
      <c r="A5" s="296"/>
      <c r="B5" s="642" t="s">
        <v>235</v>
      </c>
      <c r="C5" s="644" t="s">
        <v>236</v>
      </c>
      <c r="D5" s="645" t="s">
        <v>425</v>
      </c>
      <c r="E5" s="645" t="s">
        <v>239</v>
      </c>
      <c r="F5" s="676" t="s">
        <v>432</v>
      </c>
      <c r="G5" s="677"/>
      <c r="H5" s="297" t="s">
        <v>571</v>
      </c>
      <c r="I5" s="212"/>
      <c r="J5" s="212"/>
      <c r="K5" s="212"/>
      <c r="L5" s="212"/>
      <c r="M5" s="212"/>
      <c r="N5" s="212"/>
      <c r="O5" s="212"/>
      <c r="P5" s="425"/>
      <c r="Q5" s="212"/>
      <c r="R5" s="644" t="s">
        <v>437</v>
      </c>
      <c r="S5" s="649" t="s">
        <v>266</v>
      </c>
      <c r="T5" s="642" t="s">
        <v>575</v>
      </c>
      <c r="U5" s="644" t="s">
        <v>500</v>
      </c>
    </row>
    <row r="6" spans="1:21" s="298" customFormat="1" ht="15.95" customHeight="1" x14ac:dyDescent="0.15">
      <c r="A6" s="299" t="s">
        <v>0</v>
      </c>
      <c r="B6" s="643"/>
      <c r="C6" s="643"/>
      <c r="D6" s="646"/>
      <c r="E6" s="646"/>
      <c r="F6" s="678"/>
      <c r="G6" s="679"/>
      <c r="H6" s="300" t="s">
        <v>572</v>
      </c>
      <c r="I6" s="337" t="s">
        <v>581</v>
      </c>
      <c r="J6" s="337" t="s">
        <v>582</v>
      </c>
      <c r="K6" s="337" t="s">
        <v>583</v>
      </c>
      <c r="L6" s="337" t="s">
        <v>584</v>
      </c>
      <c r="M6" s="337" t="s">
        <v>586</v>
      </c>
      <c r="N6" s="337" t="s">
        <v>580</v>
      </c>
      <c r="O6" s="212"/>
      <c r="P6" s="425"/>
      <c r="Q6" s="212"/>
      <c r="R6" s="643"/>
      <c r="S6" s="650"/>
      <c r="T6" s="643"/>
      <c r="U6" s="643"/>
    </row>
    <row r="7" spans="1:21" ht="39.950000000000003" customHeight="1" x14ac:dyDescent="0.15">
      <c r="A7" s="338">
        <v>1</v>
      </c>
      <c r="B7" s="339"/>
      <c r="C7" s="340"/>
      <c r="D7" s="341"/>
      <c r="E7" s="342"/>
      <c r="F7" s="672"/>
      <c r="G7" s="672"/>
      <c r="H7" s="343"/>
      <c r="I7" s="383">
        <f>SUM(COUNTIF(D7,{"簡易型"})*{1})*N7</f>
        <v>0</v>
      </c>
      <c r="J7" s="383">
        <f>SUM(COUNTIF(D7,{"標準型"})*{1})*N7</f>
        <v>0</v>
      </c>
      <c r="K7" s="383">
        <f>SUM(COUNTIF(D7,{"運行管理連携型"})*{1})*N7</f>
        <v>0</v>
      </c>
      <c r="L7" s="383">
        <f>SUM(COUNTIF(D7,{"一体型"})*{1})*N7</f>
        <v>0</v>
      </c>
      <c r="M7" s="313" t="str">
        <f>IF(F7 &lt;&gt; "", "1", "0")</f>
        <v>0</v>
      </c>
      <c r="N7" s="313">
        <f>IF(H7 &lt;&gt; "", "1", "0")*M7</f>
        <v>0</v>
      </c>
      <c r="O7" s="384">
        <f>SUM(COUNTIF(D7,{"簡易型","標準型","運行管理連携型","一体型"})*{10000,20000,30000,50000})</f>
        <v>0</v>
      </c>
      <c r="P7" s="425"/>
      <c r="R7" s="344"/>
      <c r="S7" s="390" t="str">
        <f>IFERROR(ROUNDDOWN(MAX(MIN(R7/3,O7),0),-3)*M7*$S$2/$S$2,"0")</f>
        <v>0</v>
      </c>
      <c r="T7" s="345" t="s">
        <v>579</v>
      </c>
      <c r="U7" s="345"/>
    </row>
    <row r="8" spans="1:21" ht="39.950000000000003" customHeight="1" x14ac:dyDescent="0.15">
      <c r="A8" s="338">
        <v>2</v>
      </c>
      <c r="B8" s="339"/>
      <c r="C8" s="340"/>
      <c r="D8" s="341"/>
      <c r="E8" s="342"/>
      <c r="F8" s="672"/>
      <c r="G8" s="672"/>
      <c r="H8" s="343"/>
      <c r="I8" s="383">
        <f>SUM(COUNTIF(D8,{"簡易型"})*{1})*N8</f>
        <v>0</v>
      </c>
      <c r="J8" s="383">
        <f>SUM(COUNTIF(D8,{"標準型"})*{1})*N8</f>
        <v>0</v>
      </c>
      <c r="K8" s="383">
        <f>SUM(COUNTIF(D8,{"運行管理連携型"})*{1})*N8</f>
        <v>0</v>
      </c>
      <c r="L8" s="383">
        <f>SUM(COUNTIF(D8,{"一体型"})*{1})*N8</f>
        <v>0</v>
      </c>
      <c r="M8" s="313" t="str">
        <f>IF(F8 &lt;&gt; "", "1", "0")</f>
        <v>0</v>
      </c>
      <c r="N8" s="313">
        <f>IF(H8 &lt;&gt; "", "1", "0")*M8</f>
        <v>0</v>
      </c>
      <c r="O8" s="384">
        <f>SUM(COUNTIF(D8,{"簡易型","標準型","運行管理連携型","一体型"})*{10000,20000,30000,50000})</f>
        <v>0</v>
      </c>
      <c r="P8" s="425"/>
      <c r="R8" s="344"/>
      <c r="S8" s="390" t="str">
        <f t="shared" ref="S8:S36" si="0">IFERROR(ROUNDDOWN(MAX(MIN(R8/3,O8),0),-3)*M8*$S$2/$S$2,"0")</f>
        <v>0</v>
      </c>
      <c r="T8" s="345" t="s">
        <v>579</v>
      </c>
      <c r="U8" s="345"/>
    </row>
    <row r="9" spans="1:21" ht="39.950000000000003" customHeight="1" x14ac:dyDescent="0.15">
      <c r="A9" s="338">
        <v>3</v>
      </c>
      <c r="B9" s="339"/>
      <c r="C9" s="340"/>
      <c r="D9" s="341"/>
      <c r="E9" s="342"/>
      <c r="F9" s="672"/>
      <c r="G9" s="672"/>
      <c r="H9" s="343"/>
      <c r="I9" s="383">
        <f>SUM(COUNTIF(D9,{"簡易型"})*{1})*N9</f>
        <v>0</v>
      </c>
      <c r="J9" s="383">
        <f>SUM(COUNTIF(D9,{"標準型"})*{1})*N9</f>
        <v>0</v>
      </c>
      <c r="K9" s="383">
        <f>SUM(COUNTIF(D9,{"運行管理連携型"})*{1})*N9</f>
        <v>0</v>
      </c>
      <c r="L9" s="383">
        <f>SUM(COUNTIF(D9,{"一体型"})*{1})*N9</f>
        <v>0</v>
      </c>
      <c r="M9" s="313" t="str">
        <f>IF(F9 &lt;&gt; "", "1", "0")</f>
        <v>0</v>
      </c>
      <c r="N9" s="313">
        <f t="shared" ref="N9:N36" si="1">IF(H9 &lt;&gt; "", "1", "0")*M9</f>
        <v>0</v>
      </c>
      <c r="O9" s="384">
        <f>SUM(COUNTIF(D9,{"簡易型","標準型","運行管理連携型","一体型"})*{10000,20000,30000,50000})</f>
        <v>0</v>
      </c>
      <c r="P9" s="425"/>
      <c r="R9" s="344"/>
      <c r="S9" s="390" t="str">
        <f t="shared" si="0"/>
        <v>0</v>
      </c>
      <c r="T9" s="345" t="s">
        <v>579</v>
      </c>
      <c r="U9" s="345"/>
    </row>
    <row r="10" spans="1:21" ht="39.950000000000003" customHeight="1" x14ac:dyDescent="0.15">
      <c r="A10" s="338">
        <v>4</v>
      </c>
      <c r="B10" s="339"/>
      <c r="C10" s="340"/>
      <c r="D10" s="341"/>
      <c r="E10" s="342"/>
      <c r="F10" s="672"/>
      <c r="G10" s="672"/>
      <c r="H10" s="343"/>
      <c r="I10" s="383">
        <f>SUM(COUNTIF(D10,{"簡易型"})*{1})*N10</f>
        <v>0</v>
      </c>
      <c r="J10" s="383">
        <f>SUM(COUNTIF(D10,{"標準型"})*{1})*N10</f>
        <v>0</v>
      </c>
      <c r="K10" s="383">
        <f>SUM(COUNTIF(D10,{"運行管理連携型"})*{1})*N10</f>
        <v>0</v>
      </c>
      <c r="L10" s="383">
        <f>SUM(COUNTIF(D10,{"一体型"})*{1})*N10</f>
        <v>0</v>
      </c>
      <c r="M10" s="313" t="str">
        <f t="shared" ref="M10:M36" si="2">IF(F10 &lt;&gt; "", "1", "0")</f>
        <v>0</v>
      </c>
      <c r="N10" s="313">
        <f t="shared" si="1"/>
        <v>0</v>
      </c>
      <c r="O10" s="384">
        <f>SUM(COUNTIF(D10,{"簡易型","標準型","運行管理連携型","一体型"})*{10000,20000,30000,50000})</f>
        <v>0</v>
      </c>
      <c r="P10" s="425"/>
      <c r="R10" s="344"/>
      <c r="S10" s="390" t="str">
        <f t="shared" si="0"/>
        <v>0</v>
      </c>
      <c r="T10" s="345" t="s">
        <v>579</v>
      </c>
      <c r="U10" s="345"/>
    </row>
    <row r="11" spans="1:21" ht="39.950000000000003" customHeight="1" x14ac:dyDescent="0.15">
      <c r="A11" s="338">
        <v>5</v>
      </c>
      <c r="B11" s="339"/>
      <c r="C11" s="340"/>
      <c r="D11" s="341"/>
      <c r="E11" s="342"/>
      <c r="F11" s="672"/>
      <c r="G11" s="672"/>
      <c r="H11" s="343"/>
      <c r="I11" s="383">
        <f>SUM(COUNTIF(D11,{"簡易型"})*{1})*N11</f>
        <v>0</v>
      </c>
      <c r="J11" s="383">
        <f>SUM(COUNTIF(D11,{"標準型"})*{1})*N11</f>
        <v>0</v>
      </c>
      <c r="K11" s="383">
        <f>SUM(COUNTIF(D11,{"運行管理連携型"})*{1})*N11</f>
        <v>0</v>
      </c>
      <c r="L11" s="383">
        <f>SUM(COUNTIF(D11,{"一体型"})*{1})*N11</f>
        <v>0</v>
      </c>
      <c r="M11" s="313" t="str">
        <f t="shared" si="2"/>
        <v>0</v>
      </c>
      <c r="N11" s="313">
        <f t="shared" si="1"/>
        <v>0</v>
      </c>
      <c r="O11" s="384">
        <f>SUM(COUNTIF(D11,{"簡易型","標準型","運行管理連携型","一体型"})*{10000,20000,30000,50000})</f>
        <v>0</v>
      </c>
      <c r="P11" s="425"/>
      <c r="R11" s="344"/>
      <c r="S11" s="390" t="str">
        <f t="shared" si="0"/>
        <v>0</v>
      </c>
      <c r="T11" s="345" t="s">
        <v>579</v>
      </c>
      <c r="U11" s="345"/>
    </row>
    <row r="12" spans="1:21" ht="39.950000000000003" customHeight="1" x14ac:dyDescent="0.15">
      <c r="A12" s="338">
        <v>6</v>
      </c>
      <c r="B12" s="339"/>
      <c r="C12" s="340"/>
      <c r="D12" s="341"/>
      <c r="E12" s="342"/>
      <c r="F12" s="672"/>
      <c r="G12" s="672"/>
      <c r="H12" s="343"/>
      <c r="I12" s="383">
        <f>SUM(COUNTIF(D12,{"簡易型"})*{1})*N12</f>
        <v>0</v>
      </c>
      <c r="J12" s="383">
        <f>SUM(COUNTIF(D12,{"標準型"})*{1})*N12</f>
        <v>0</v>
      </c>
      <c r="K12" s="383">
        <f>SUM(COUNTIF(D12,{"運行管理連携型"})*{1})*N12</f>
        <v>0</v>
      </c>
      <c r="L12" s="383">
        <f>SUM(COUNTIF(D12,{"一体型"})*{1})*N12</f>
        <v>0</v>
      </c>
      <c r="M12" s="313" t="str">
        <f t="shared" si="2"/>
        <v>0</v>
      </c>
      <c r="N12" s="313">
        <f t="shared" si="1"/>
        <v>0</v>
      </c>
      <c r="O12" s="384">
        <f>SUM(COUNTIF(D12,{"簡易型","標準型","運行管理連携型","一体型"})*{10000,20000,30000,50000})</f>
        <v>0</v>
      </c>
      <c r="P12" s="425"/>
      <c r="R12" s="344"/>
      <c r="S12" s="390" t="str">
        <f t="shared" si="0"/>
        <v>0</v>
      </c>
      <c r="T12" s="345" t="s">
        <v>579</v>
      </c>
      <c r="U12" s="345"/>
    </row>
    <row r="13" spans="1:21" ht="39.950000000000003" customHeight="1" x14ac:dyDescent="0.15">
      <c r="A13" s="338">
        <v>7</v>
      </c>
      <c r="B13" s="339"/>
      <c r="C13" s="340"/>
      <c r="D13" s="341"/>
      <c r="E13" s="342"/>
      <c r="F13" s="672"/>
      <c r="G13" s="672"/>
      <c r="H13" s="343"/>
      <c r="I13" s="383">
        <f>SUM(COUNTIF(D13,{"簡易型"})*{1})*N13</f>
        <v>0</v>
      </c>
      <c r="J13" s="383">
        <f>SUM(COUNTIF(D13,{"標準型"})*{1})*N13</f>
        <v>0</v>
      </c>
      <c r="K13" s="383">
        <f>SUM(COUNTIF(D13,{"運行管理連携型"})*{1})*N13</f>
        <v>0</v>
      </c>
      <c r="L13" s="383">
        <f>SUM(COUNTIF(D13,{"一体型"})*{1})*N13</f>
        <v>0</v>
      </c>
      <c r="M13" s="313" t="str">
        <f t="shared" si="2"/>
        <v>0</v>
      </c>
      <c r="N13" s="313">
        <f t="shared" si="1"/>
        <v>0</v>
      </c>
      <c r="O13" s="384">
        <f>SUM(COUNTIF(D13,{"簡易型","標準型","運行管理連携型","一体型"})*{10000,20000,30000,50000})</f>
        <v>0</v>
      </c>
      <c r="P13" s="425"/>
      <c r="R13" s="344"/>
      <c r="S13" s="390" t="str">
        <f t="shared" si="0"/>
        <v>0</v>
      </c>
      <c r="T13" s="345" t="s">
        <v>579</v>
      </c>
      <c r="U13" s="345"/>
    </row>
    <row r="14" spans="1:21" ht="39.950000000000003" customHeight="1" x14ac:dyDescent="0.15">
      <c r="A14" s="338">
        <v>8</v>
      </c>
      <c r="B14" s="339"/>
      <c r="C14" s="340"/>
      <c r="D14" s="341"/>
      <c r="E14" s="342"/>
      <c r="F14" s="672"/>
      <c r="G14" s="672"/>
      <c r="H14" s="343"/>
      <c r="I14" s="383">
        <f>SUM(COUNTIF(D14,{"簡易型"})*{1})*N14</f>
        <v>0</v>
      </c>
      <c r="J14" s="383">
        <f>SUM(COUNTIF(D14,{"標準型"})*{1})*N14</f>
        <v>0</v>
      </c>
      <c r="K14" s="383">
        <f>SUM(COUNTIF(D14,{"運行管理連携型"})*{1})*N14</f>
        <v>0</v>
      </c>
      <c r="L14" s="383">
        <f>SUM(COUNTIF(D14,{"一体型"})*{1})*N14</f>
        <v>0</v>
      </c>
      <c r="M14" s="313" t="str">
        <f t="shared" si="2"/>
        <v>0</v>
      </c>
      <c r="N14" s="313">
        <f t="shared" si="1"/>
        <v>0</v>
      </c>
      <c r="O14" s="384">
        <f>SUM(COUNTIF(D14,{"簡易型","標準型","運行管理連携型","一体型"})*{10000,20000,30000,50000})</f>
        <v>0</v>
      </c>
      <c r="P14" s="425"/>
      <c r="R14" s="344"/>
      <c r="S14" s="390" t="str">
        <f t="shared" si="0"/>
        <v>0</v>
      </c>
      <c r="T14" s="345" t="s">
        <v>579</v>
      </c>
      <c r="U14" s="345"/>
    </row>
    <row r="15" spans="1:21" ht="39.950000000000003" customHeight="1" x14ac:dyDescent="0.15">
      <c r="A15" s="338">
        <v>9</v>
      </c>
      <c r="B15" s="339"/>
      <c r="C15" s="340"/>
      <c r="D15" s="341"/>
      <c r="E15" s="342"/>
      <c r="F15" s="672"/>
      <c r="G15" s="672"/>
      <c r="H15" s="343"/>
      <c r="I15" s="383">
        <f>SUM(COUNTIF(D15,{"簡易型"})*{1})*N15</f>
        <v>0</v>
      </c>
      <c r="J15" s="383">
        <f>SUM(COUNTIF(D15,{"標準型"})*{1})*N15</f>
        <v>0</v>
      </c>
      <c r="K15" s="383">
        <f>SUM(COUNTIF(D15,{"運行管理連携型"})*{1})*N15</f>
        <v>0</v>
      </c>
      <c r="L15" s="383">
        <f>SUM(COUNTIF(D15,{"一体型"})*{1})*N15</f>
        <v>0</v>
      </c>
      <c r="M15" s="313" t="str">
        <f t="shared" si="2"/>
        <v>0</v>
      </c>
      <c r="N15" s="313">
        <f t="shared" si="1"/>
        <v>0</v>
      </c>
      <c r="O15" s="384">
        <f>SUM(COUNTIF(D15,{"簡易型","標準型","運行管理連携型","一体型"})*{10000,20000,30000,50000})</f>
        <v>0</v>
      </c>
      <c r="P15" s="425"/>
      <c r="R15" s="344"/>
      <c r="S15" s="390" t="str">
        <f t="shared" si="0"/>
        <v>0</v>
      </c>
      <c r="T15" s="345" t="s">
        <v>579</v>
      </c>
      <c r="U15" s="345"/>
    </row>
    <row r="16" spans="1:21" ht="39.950000000000003" customHeight="1" x14ac:dyDescent="0.15">
      <c r="A16" s="338">
        <v>10</v>
      </c>
      <c r="B16" s="339"/>
      <c r="C16" s="340"/>
      <c r="D16" s="341"/>
      <c r="E16" s="342"/>
      <c r="F16" s="672"/>
      <c r="G16" s="672"/>
      <c r="H16" s="343"/>
      <c r="I16" s="383">
        <f>SUM(COUNTIF(D16,{"簡易型"})*{1})*N16</f>
        <v>0</v>
      </c>
      <c r="J16" s="383">
        <f>SUM(COUNTIF(D16,{"標準型"})*{1})*N16</f>
        <v>0</v>
      </c>
      <c r="K16" s="383">
        <f>SUM(COUNTIF(D16,{"運行管理連携型"})*{1})*N16</f>
        <v>0</v>
      </c>
      <c r="L16" s="383">
        <f>SUM(COUNTIF(D16,{"一体型"})*{1})*N16</f>
        <v>0</v>
      </c>
      <c r="M16" s="313" t="str">
        <f t="shared" si="2"/>
        <v>0</v>
      </c>
      <c r="N16" s="313">
        <f t="shared" si="1"/>
        <v>0</v>
      </c>
      <c r="O16" s="384">
        <f>SUM(COUNTIF(D16,{"簡易型","標準型","運行管理連携型","一体型"})*{10000,20000,30000,50000})</f>
        <v>0</v>
      </c>
      <c r="P16" s="425"/>
      <c r="R16" s="344"/>
      <c r="S16" s="390" t="str">
        <f t="shared" si="0"/>
        <v>0</v>
      </c>
      <c r="T16" s="345" t="s">
        <v>579</v>
      </c>
      <c r="U16" s="345"/>
    </row>
    <row r="17" spans="1:21" ht="39.950000000000003" customHeight="1" x14ac:dyDescent="0.15">
      <c r="A17" s="338">
        <v>11</v>
      </c>
      <c r="B17" s="339"/>
      <c r="C17" s="340"/>
      <c r="D17" s="341"/>
      <c r="E17" s="342"/>
      <c r="F17" s="672"/>
      <c r="G17" s="672"/>
      <c r="H17" s="343"/>
      <c r="I17" s="383">
        <f>SUM(COUNTIF(D17,{"簡易型"})*{1})*N17</f>
        <v>0</v>
      </c>
      <c r="J17" s="383">
        <f>SUM(COUNTIF(D17,{"標準型"})*{1})*N17</f>
        <v>0</v>
      </c>
      <c r="K17" s="383">
        <f>SUM(COUNTIF(D17,{"運行管理連携型"})*{1})*N17</f>
        <v>0</v>
      </c>
      <c r="L17" s="383">
        <f>SUM(COUNTIF(D17,{"一体型"})*{1})*N17</f>
        <v>0</v>
      </c>
      <c r="M17" s="313" t="str">
        <f t="shared" si="2"/>
        <v>0</v>
      </c>
      <c r="N17" s="313">
        <f t="shared" si="1"/>
        <v>0</v>
      </c>
      <c r="O17" s="384">
        <f>SUM(COUNTIF(D17,{"簡易型","標準型","運行管理連携型","一体型"})*{10000,20000,30000,50000})</f>
        <v>0</v>
      </c>
      <c r="P17" s="425"/>
      <c r="R17" s="344"/>
      <c r="S17" s="390" t="str">
        <f t="shared" si="0"/>
        <v>0</v>
      </c>
      <c r="T17" s="345" t="s">
        <v>579</v>
      </c>
      <c r="U17" s="345"/>
    </row>
    <row r="18" spans="1:21" ht="39.950000000000003" customHeight="1" x14ac:dyDescent="0.15">
      <c r="A18" s="338">
        <v>12</v>
      </c>
      <c r="B18" s="339"/>
      <c r="C18" s="340"/>
      <c r="D18" s="341"/>
      <c r="E18" s="342"/>
      <c r="F18" s="672"/>
      <c r="G18" s="672"/>
      <c r="H18" s="343"/>
      <c r="I18" s="383">
        <f>SUM(COUNTIF(D18,{"簡易型"})*{1})*N18</f>
        <v>0</v>
      </c>
      <c r="J18" s="383">
        <f>SUM(COUNTIF(D18,{"標準型"})*{1})*N18</f>
        <v>0</v>
      </c>
      <c r="K18" s="383">
        <f>SUM(COUNTIF(D18,{"運行管理連携型"})*{1})*N18</f>
        <v>0</v>
      </c>
      <c r="L18" s="383">
        <f>SUM(COUNTIF(D18,{"一体型"})*{1})*N18</f>
        <v>0</v>
      </c>
      <c r="M18" s="313" t="str">
        <f t="shared" si="2"/>
        <v>0</v>
      </c>
      <c r="N18" s="313">
        <f t="shared" si="1"/>
        <v>0</v>
      </c>
      <c r="O18" s="384">
        <f>SUM(COUNTIF(D18,{"簡易型","標準型","運行管理連携型","一体型"})*{10000,20000,30000,50000})</f>
        <v>0</v>
      </c>
      <c r="P18" s="425"/>
      <c r="R18" s="344"/>
      <c r="S18" s="390" t="str">
        <f t="shared" si="0"/>
        <v>0</v>
      </c>
      <c r="T18" s="345" t="s">
        <v>579</v>
      </c>
      <c r="U18" s="345"/>
    </row>
    <row r="19" spans="1:21" ht="39.950000000000003" customHeight="1" x14ac:dyDescent="0.15">
      <c r="A19" s="338">
        <v>13</v>
      </c>
      <c r="B19" s="339"/>
      <c r="C19" s="340"/>
      <c r="D19" s="341"/>
      <c r="E19" s="342"/>
      <c r="F19" s="672"/>
      <c r="G19" s="672"/>
      <c r="H19" s="343"/>
      <c r="I19" s="383">
        <f>SUM(COUNTIF(D19,{"簡易型"})*{1})*N19</f>
        <v>0</v>
      </c>
      <c r="J19" s="383">
        <f>SUM(COUNTIF(D19,{"標準型"})*{1})*N19</f>
        <v>0</v>
      </c>
      <c r="K19" s="383">
        <f>SUM(COUNTIF(D19,{"運行管理連携型"})*{1})*N19</f>
        <v>0</v>
      </c>
      <c r="L19" s="383">
        <f>SUM(COUNTIF(D19,{"一体型"})*{1})*N19</f>
        <v>0</v>
      </c>
      <c r="M19" s="313" t="str">
        <f t="shared" si="2"/>
        <v>0</v>
      </c>
      <c r="N19" s="313">
        <f t="shared" si="1"/>
        <v>0</v>
      </c>
      <c r="O19" s="384">
        <f>SUM(COUNTIF(D19,{"簡易型","標準型","運行管理連携型","一体型"})*{10000,20000,30000,50000})</f>
        <v>0</v>
      </c>
      <c r="P19" s="425"/>
      <c r="R19" s="344"/>
      <c r="S19" s="390" t="str">
        <f t="shared" si="0"/>
        <v>0</v>
      </c>
      <c r="T19" s="345" t="s">
        <v>579</v>
      </c>
      <c r="U19" s="345"/>
    </row>
    <row r="20" spans="1:21" ht="39.950000000000003" customHeight="1" x14ac:dyDescent="0.15">
      <c r="A20" s="338">
        <v>14</v>
      </c>
      <c r="B20" s="339"/>
      <c r="C20" s="340"/>
      <c r="D20" s="341"/>
      <c r="E20" s="342"/>
      <c r="F20" s="672"/>
      <c r="G20" s="672"/>
      <c r="H20" s="343"/>
      <c r="I20" s="383">
        <f>SUM(COUNTIF(D20,{"簡易型"})*{1})*N20</f>
        <v>0</v>
      </c>
      <c r="J20" s="383">
        <f>SUM(COUNTIF(D20,{"標準型"})*{1})*N20</f>
        <v>0</v>
      </c>
      <c r="K20" s="383">
        <f>SUM(COUNTIF(D20,{"運行管理連携型"})*{1})*N20</f>
        <v>0</v>
      </c>
      <c r="L20" s="383">
        <f>SUM(COUNTIF(D20,{"一体型"})*{1})*N20</f>
        <v>0</v>
      </c>
      <c r="M20" s="313" t="str">
        <f t="shared" si="2"/>
        <v>0</v>
      </c>
      <c r="N20" s="313">
        <f t="shared" si="1"/>
        <v>0</v>
      </c>
      <c r="O20" s="384">
        <f>SUM(COUNTIF(D20,{"簡易型","標準型","運行管理連携型","一体型"})*{10000,20000,30000,50000})</f>
        <v>0</v>
      </c>
      <c r="P20" s="425"/>
      <c r="R20" s="344"/>
      <c r="S20" s="390" t="str">
        <f t="shared" si="0"/>
        <v>0</v>
      </c>
      <c r="T20" s="345" t="s">
        <v>579</v>
      </c>
      <c r="U20" s="345"/>
    </row>
    <row r="21" spans="1:21" ht="39.950000000000003" customHeight="1" x14ac:dyDescent="0.15">
      <c r="A21" s="338">
        <v>15</v>
      </c>
      <c r="B21" s="339"/>
      <c r="C21" s="340"/>
      <c r="D21" s="341"/>
      <c r="E21" s="342"/>
      <c r="F21" s="672"/>
      <c r="G21" s="672"/>
      <c r="H21" s="343"/>
      <c r="I21" s="383">
        <f>SUM(COUNTIF(D21,{"簡易型"})*{1})*N21</f>
        <v>0</v>
      </c>
      <c r="J21" s="383">
        <f>SUM(COUNTIF(D21,{"標準型"})*{1})*N21</f>
        <v>0</v>
      </c>
      <c r="K21" s="383">
        <f>SUM(COUNTIF(D21,{"運行管理連携型"})*{1})*N21</f>
        <v>0</v>
      </c>
      <c r="L21" s="383">
        <f>SUM(COUNTIF(D21,{"一体型"})*{1})*N21</f>
        <v>0</v>
      </c>
      <c r="M21" s="313" t="str">
        <f t="shared" si="2"/>
        <v>0</v>
      </c>
      <c r="N21" s="313">
        <f t="shared" si="1"/>
        <v>0</v>
      </c>
      <c r="O21" s="384">
        <f>SUM(COUNTIF(D21,{"簡易型","標準型","運行管理連携型","一体型"})*{10000,20000,30000,50000})</f>
        <v>0</v>
      </c>
      <c r="P21" s="425"/>
      <c r="R21" s="344"/>
      <c r="S21" s="390" t="str">
        <f t="shared" si="0"/>
        <v>0</v>
      </c>
      <c r="T21" s="345" t="s">
        <v>579</v>
      </c>
      <c r="U21" s="345"/>
    </row>
    <row r="22" spans="1:21" ht="39.950000000000003" customHeight="1" x14ac:dyDescent="0.15">
      <c r="A22" s="338">
        <v>16</v>
      </c>
      <c r="B22" s="339"/>
      <c r="C22" s="340"/>
      <c r="D22" s="341"/>
      <c r="E22" s="342"/>
      <c r="F22" s="672"/>
      <c r="G22" s="672"/>
      <c r="H22" s="343"/>
      <c r="I22" s="383">
        <f>SUM(COUNTIF(D22,{"簡易型"})*{1})*N22</f>
        <v>0</v>
      </c>
      <c r="J22" s="383">
        <f>SUM(COUNTIF(D22,{"標準型"})*{1})*N22</f>
        <v>0</v>
      </c>
      <c r="K22" s="383">
        <f>SUM(COUNTIF(D22,{"運行管理連携型"})*{1})*N22</f>
        <v>0</v>
      </c>
      <c r="L22" s="383">
        <f>SUM(COUNTIF(D22,{"一体型"})*{1})*N22</f>
        <v>0</v>
      </c>
      <c r="M22" s="313" t="str">
        <f t="shared" si="2"/>
        <v>0</v>
      </c>
      <c r="N22" s="313">
        <f t="shared" si="1"/>
        <v>0</v>
      </c>
      <c r="O22" s="384">
        <f>SUM(COUNTIF(D22,{"簡易型","標準型","運行管理連携型","一体型"})*{10000,20000,30000,50000})</f>
        <v>0</v>
      </c>
      <c r="P22" s="425"/>
      <c r="R22" s="344"/>
      <c r="S22" s="390" t="str">
        <f t="shared" si="0"/>
        <v>0</v>
      </c>
      <c r="T22" s="345" t="s">
        <v>579</v>
      </c>
      <c r="U22" s="345"/>
    </row>
    <row r="23" spans="1:21" ht="39.950000000000003" customHeight="1" x14ac:dyDescent="0.15">
      <c r="A23" s="338">
        <v>17</v>
      </c>
      <c r="B23" s="339"/>
      <c r="C23" s="340"/>
      <c r="D23" s="341"/>
      <c r="E23" s="342"/>
      <c r="F23" s="672"/>
      <c r="G23" s="672"/>
      <c r="H23" s="343"/>
      <c r="I23" s="383">
        <f>SUM(COUNTIF(D23,{"簡易型"})*{1})*N23</f>
        <v>0</v>
      </c>
      <c r="J23" s="383">
        <f>SUM(COUNTIF(D23,{"標準型"})*{1})*N23</f>
        <v>0</v>
      </c>
      <c r="K23" s="383">
        <f>SUM(COUNTIF(D23,{"運行管理連携型"})*{1})*N23</f>
        <v>0</v>
      </c>
      <c r="L23" s="383">
        <f>SUM(COUNTIF(D23,{"一体型"})*{1})*N23</f>
        <v>0</v>
      </c>
      <c r="M23" s="313" t="str">
        <f t="shared" si="2"/>
        <v>0</v>
      </c>
      <c r="N23" s="313">
        <f t="shared" si="1"/>
        <v>0</v>
      </c>
      <c r="O23" s="384">
        <f>SUM(COUNTIF(D23,{"簡易型","標準型","運行管理連携型","一体型"})*{10000,20000,30000,50000})</f>
        <v>0</v>
      </c>
      <c r="P23" s="425"/>
      <c r="R23" s="344"/>
      <c r="S23" s="390" t="str">
        <f t="shared" si="0"/>
        <v>0</v>
      </c>
      <c r="T23" s="345" t="s">
        <v>579</v>
      </c>
      <c r="U23" s="345"/>
    </row>
    <row r="24" spans="1:21" ht="39.950000000000003" customHeight="1" x14ac:dyDescent="0.15">
      <c r="A24" s="338">
        <v>18</v>
      </c>
      <c r="B24" s="339"/>
      <c r="C24" s="340"/>
      <c r="D24" s="341"/>
      <c r="E24" s="342"/>
      <c r="F24" s="672"/>
      <c r="G24" s="672"/>
      <c r="H24" s="343"/>
      <c r="I24" s="383">
        <f>SUM(COUNTIF(D24,{"簡易型"})*{1})*N24</f>
        <v>0</v>
      </c>
      <c r="J24" s="383">
        <f>SUM(COUNTIF(D24,{"標準型"})*{1})*N24</f>
        <v>0</v>
      </c>
      <c r="K24" s="383">
        <f>SUM(COUNTIF(D24,{"運行管理連携型"})*{1})*N24</f>
        <v>0</v>
      </c>
      <c r="L24" s="383">
        <f>SUM(COUNTIF(D24,{"一体型"})*{1})*N24</f>
        <v>0</v>
      </c>
      <c r="M24" s="313" t="str">
        <f t="shared" si="2"/>
        <v>0</v>
      </c>
      <c r="N24" s="313">
        <f t="shared" si="1"/>
        <v>0</v>
      </c>
      <c r="O24" s="384">
        <f>SUM(COUNTIF(D24,{"簡易型","標準型","運行管理連携型","一体型"})*{10000,20000,30000,50000})</f>
        <v>0</v>
      </c>
      <c r="P24" s="425"/>
      <c r="R24" s="344"/>
      <c r="S24" s="390" t="str">
        <f t="shared" si="0"/>
        <v>0</v>
      </c>
      <c r="T24" s="345" t="s">
        <v>579</v>
      </c>
      <c r="U24" s="345"/>
    </row>
    <row r="25" spans="1:21" ht="39.950000000000003" customHeight="1" x14ac:dyDescent="0.15">
      <c r="A25" s="338">
        <v>19</v>
      </c>
      <c r="B25" s="339"/>
      <c r="C25" s="340"/>
      <c r="D25" s="341"/>
      <c r="E25" s="342"/>
      <c r="F25" s="672"/>
      <c r="G25" s="672"/>
      <c r="H25" s="343"/>
      <c r="I25" s="383">
        <f>SUM(COUNTIF(D25,{"簡易型"})*{1})*N25</f>
        <v>0</v>
      </c>
      <c r="J25" s="383">
        <f>SUM(COUNTIF(D25,{"標準型"})*{1})*N25</f>
        <v>0</v>
      </c>
      <c r="K25" s="383">
        <f>SUM(COUNTIF(D25,{"運行管理連携型"})*{1})*N25</f>
        <v>0</v>
      </c>
      <c r="L25" s="383">
        <f>SUM(COUNTIF(D25,{"一体型"})*{1})*N25</f>
        <v>0</v>
      </c>
      <c r="M25" s="313" t="str">
        <f t="shared" si="2"/>
        <v>0</v>
      </c>
      <c r="N25" s="313">
        <f t="shared" si="1"/>
        <v>0</v>
      </c>
      <c r="O25" s="384">
        <f>SUM(COUNTIF(D25,{"簡易型","標準型","運行管理連携型","一体型"})*{10000,20000,30000,50000})</f>
        <v>0</v>
      </c>
      <c r="P25" s="425"/>
      <c r="R25" s="344"/>
      <c r="S25" s="390" t="str">
        <f t="shared" si="0"/>
        <v>0</v>
      </c>
      <c r="T25" s="345" t="s">
        <v>579</v>
      </c>
      <c r="U25" s="345"/>
    </row>
    <row r="26" spans="1:21" ht="39.950000000000003" customHeight="1" x14ac:dyDescent="0.15">
      <c r="A26" s="338">
        <v>20</v>
      </c>
      <c r="B26" s="339"/>
      <c r="C26" s="340"/>
      <c r="D26" s="341"/>
      <c r="E26" s="342"/>
      <c r="F26" s="672"/>
      <c r="G26" s="672"/>
      <c r="H26" s="343"/>
      <c r="I26" s="383">
        <f>SUM(COUNTIF(D26,{"簡易型"})*{1})*N26</f>
        <v>0</v>
      </c>
      <c r="J26" s="383">
        <f>SUM(COUNTIF(D26,{"標準型"})*{1})*N26</f>
        <v>0</v>
      </c>
      <c r="K26" s="383">
        <f>SUM(COUNTIF(D26,{"運行管理連携型"})*{1})*N26</f>
        <v>0</v>
      </c>
      <c r="L26" s="383">
        <f>SUM(COUNTIF(D26,{"一体型"})*{1})*N26</f>
        <v>0</v>
      </c>
      <c r="M26" s="313" t="str">
        <f t="shared" si="2"/>
        <v>0</v>
      </c>
      <c r="N26" s="313">
        <f t="shared" si="1"/>
        <v>0</v>
      </c>
      <c r="O26" s="384">
        <f>SUM(COUNTIF(D26,{"簡易型","標準型","運行管理連携型","一体型"})*{10000,20000,30000,50000})</f>
        <v>0</v>
      </c>
      <c r="P26" s="425"/>
      <c r="R26" s="344"/>
      <c r="S26" s="390" t="str">
        <f t="shared" si="0"/>
        <v>0</v>
      </c>
      <c r="T26" s="345" t="s">
        <v>579</v>
      </c>
      <c r="U26" s="345"/>
    </row>
    <row r="27" spans="1:21" ht="39.950000000000003" customHeight="1" x14ac:dyDescent="0.15">
      <c r="A27" s="338">
        <v>21</v>
      </c>
      <c r="B27" s="339"/>
      <c r="C27" s="340"/>
      <c r="D27" s="341"/>
      <c r="E27" s="342"/>
      <c r="F27" s="672"/>
      <c r="G27" s="672"/>
      <c r="H27" s="343"/>
      <c r="I27" s="383">
        <f>SUM(COUNTIF(D27,{"簡易型"})*{1})*N27</f>
        <v>0</v>
      </c>
      <c r="J27" s="383">
        <f>SUM(COUNTIF(D27,{"標準型"})*{1})*N27</f>
        <v>0</v>
      </c>
      <c r="K27" s="383">
        <f>SUM(COUNTIF(D27,{"運行管理連携型"})*{1})*N27</f>
        <v>0</v>
      </c>
      <c r="L27" s="383">
        <f>SUM(COUNTIF(D27,{"一体型"})*{1})*N27</f>
        <v>0</v>
      </c>
      <c r="M27" s="313" t="str">
        <f t="shared" si="2"/>
        <v>0</v>
      </c>
      <c r="N27" s="313">
        <f t="shared" si="1"/>
        <v>0</v>
      </c>
      <c r="O27" s="384">
        <f>SUM(COUNTIF(D27,{"簡易型","標準型","運行管理連携型","一体型"})*{10000,20000,30000,50000})</f>
        <v>0</v>
      </c>
      <c r="P27" s="425"/>
      <c r="R27" s="344"/>
      <c r="S27" s="390" t="str">
        <f t="shared" si="0"/>
        <v>0</v>
      </c>
      <c r="T27" s="345" t="s">
        <v>579</v>
      </c>
      <c r="U27" s="345"/>
    </row>
    <row r="28" spans="1:21" ht="39.950000000000003" customHeight="1" x14ac:dyDescent="0.15">
      <c r="A28" s="338">
        <v>22</v>
      </c>
      <c r="B28" s="339"/>
      <c r="C28" s="340"/>
      <c r="D28" s="341"/>
      <c r="E28" s="342"/>
      <c r="F28" s="672"/>
      <c r="G28" s="672"/>
      <c r="H28" s="343"/>
      <c r="I28" s="383">
        <f>SUM(COUNTIF(D28,{"簡易型"})*{1})*N28</f>
        <v>0</v>
      </c>
      <c r="J28" s="383">
        <f>SUM(COUNTIF(D28,{"標準型"})*{1})*N28</f>
        <v>0</v>
      </c>
      <c r="K28" s="383">
        <f>SUM(COUNTIF(D28,{"運行管理連携型"})*{1})*N28</f>
        <v>0</v>
      </c>
      <c r="L28" s="383">
        <f>SUM(COUNTIF(D28,{"一体型"})*{1})*N28</f>
        <v>0</v>
      </c>
      <c r="M28" s="313" t="str">
        <f t="shared" si="2"/>
        <v>0</v>
      </c>
      <c r="N28" s="313">
        <f t="shared" si="1"/>
        <v>0</v>
      </c>
      <c r="O28" s="384">
        <f>SUM(COUNTIF(D28,{"簡易型","標準型","運行管理連携型","一体型"})*{10000,20000,30000,50000})</f>
        <v>0</v>
      </c>
      <c r="P28" s="425"/>
      <c r="R28" s="344"/>
      <c r="S28" s="390" t="str">
        <f t="shared" si="0"/>
        <v>0</v>
      </c>
      <c r="T28" s="345" t="s">
        <v>579</v>
      </c>
      <c r="U28" s="345"/>
    </row>
    <row r="29" spans="1:21" ht="39.950000000000003" customHeight="1" x14ac:dyDescent="0.15">
      <c r="A29" s="338">
        <v>23</v>
      </c>
      <c r="B29" s="339"/>
      <c r="C29" s="340"/>
      <c r="D29" s="341"/>
      <c r="E29" s="342"/>
      <c r="F29" s="672"/>
      <c r="G29" s="672"/>
      <c r="H29" s="343"/>
      <c r="I29" s="383">
        <f>SUM(COUNTIF(D29,{"簡易型"})*{1})*N29</f>
        <v>0</v>
      </c>
      <c r="J29" s="383">
        <f>SUM(COUNTIF(D29,{"標準型"})*{1})*N29</f>
        <v>0</v>
      </c>
      <c r="K29" s="383">
        <f>SUM(COUNTIF(D29,{"運行管理連携型"})*{1})*N29</f>
        <v>0</v>
      </c>
      <c r="L29" s="383">
        <f>SUM(COUNTIF(D29,{"一体型"})*{1})*N29</f>
        <v>0</v>
      </c>
      <c r="M29" s="313" t="str">
        <f t="shared" si="2"/>
        <v>0</v>
      </c>
      <c r="N29" s="313">
        <f t="shared" si="1"/>
        <v>0</v>
      </c>
      <c r="O29" s="384">
        <f>SUM(COUNTIF(D29,{"簡易型","標準型","運行管理連携型","一体型"})*{10000,20000,30000,50000})</f>
        <v>0</v>
      </c>
      <c r="P29" s="425"/>
      <c r="R29" s="344"/>
      <c r="S29" s="390" t="str">
        <f t="shared" si="0"/>
        <v>0</v>
      </c>
      <c r="T29" s="345" t="s">
        <v>579</v>
      </c>
      <c r="U29" s="345"/>
    </row>
    <row r="30" spans="1:21" ht="39.950000000000003" customHeight="1" x14ac:dyDescent="0.15">
      <c r="A30" s="338">
        <v>24</v>
      </c>
      <c r="B30" s="339"/>
      <c r="C30" s="340"/>
      <c r="D30" s="341"/>
      <c r="E30" s="342"/>
      <c r="F30" s="672"/>
      <c r="G30" s="672"/>
      <c r="H30" s="343"/>
      <c r="I30" s="383">
        <f>SUM(COUNTIF(D30,{"簡易型"})*{1})*N30</f>
        <v>0</v>
      </c>
      <c r="J30" s="383">
        <f>SUM(COUNTIF(D30,{"標準型"})*{1})*N30</f>
        <v>0</v>
      </c>
      <c r="K30" s="383">
        <f>SUM(COUNTIF(D30,{"運行管理連携型"})*{1})*N30</f>
        <v>0</v>
      </c>
      <c r="L30" s="383">
        <f>SUM(COUNTIF(D30,{"一体型"})*{1})*N30</f>
        <v>0</v>
      </c>
      <c r="M30" s="313" t="str">
        <f t="shared" si="2"/>
        <v>0</v>
      </c>
      <c r="N30" s="313">
        <f t="shared" si="1"/>
        <v>0</v>
      </c>
      <c r="O30" s="384">
        <f>SUM(COUNTIF(D30,{"簡易型","標準型","運行管理連携型","一体型"})*{10000,20000,30000,50000})</f>
        <v>0</v>
      </c>
      <c r="P30" s="425"/>
      <c r="R30" s="344"/>
      <c r="S30" s="390" t="str">
        <f t="shared" si="0"/>
        <v>0</v>
      </c>
      <c r="T30" s="345" t="s">
        <v>579</v>
      </c>
      <c r="U30" s="345"/>
    </row>
    <row r="31" spans="1:21" ht="39.950000000000003" customHeight="1" x14ac:dyDescent="0.15">
      <c r="A31" s="338">
        <v>25</v>
      </c>
      <c r="B31" s="339"/>
      <c r="C31" s="340"/>
      <c r="D31" s="341"/>
      <c r="E31" s="342"/>
      <c r="F31" s="672"/>
      <c r="G31" s="672"/>
      <c r="H31" s="343"/>
      <c r="I31" s="383">
        <f>SUM(COUNTIF(D31,{"簡易型"})*{1})*N31</f>
        <v>0</v>
      </c>
      <c r="J31" s="383">
        <f>SUM(COUNTIF(D31,{"標準型"})*{1})*N31</f>
        <v>0</v>
      </c>
      <c r="K31" s="383">
        <f>SUM(COUNTIF(D31,{"運行管理連携型"})*{1})*N31</f>
        <v>0</v>
      </c>
      <c r="L31" s="383">
        <f>SUM(COUNTIF(D31,{"一体型"})*{1})*N31</f>
        <v>0</v>
      </c>
      <c r="M31" s="313" t="str">
        <f t="shared" si="2"/>
        <v>0</v>
      </c>
      <c r="N31" s="313">
        <f t="shared" si="1"/>
        <v>0</v>
      </c>
      <c r="O31" s="384">
        <f>SUM(COUNTIF(D31,{"簡易型","標準型","運行管理連携型","一体型"})*{10000,20000,30000,50000})</f>
        <v>0</v>
      </c>
      <c r="P31" s="425"/>
      <c r="R31" s="344"/>
      <c r="S31" s="390" t="str">
        <f t="shared" si="0"/>
        <v>0</v>
      </c>
      <c r="T31" s="345" t="s">
        <v>579</v>
      </c>
      <c r="U31" s="345"/>
    </row>
    <row r="32" spans="1:21" ht="39.950000000000003" customHeight="1" x14ac:dyDescent="0.15">
      <c r="A32" s="338">
        <v>26</v>
      </c>
      <c r="B32" s="339"/>
      <c r="C32" s="340"/>
      <c r="D32" s="341"/>
      <c r="E32" s="342"/>
      <c r="F32" s="672"/>
      <c r="G32" s="672"/>
      <c r="H32" s="343"/>
      <c r="I32" s="383">
        <f>SUM(COUNTIF(D32,{"簡易型"})*{1})*N32</f>
        <v>0</v>
      </c>
      <c r="J32" s="383">
        <f>SUM(COUNTIF(D32,{"標準型"})*{1})*N32</f>
        <v>0</v>
      </c>
      <c r="K32" s="383">
        <f>SUM(COUNTIF(D32,{"運行管理連携型"})*{1})*N32</f>
        <v>0</v>
      </c>
      <c r="L32" s="383">
        <f>SUM(COUNTIF(D32,{"一体型"})*{1})*N32</f>
        <v>0</v>
      </c>
      <c r="M32" s="313" t="str">
        <f t="shared" si="2"/>
        <v>0</v>
      </c>
      <c r="N32" s="313">
        <f t="shared" si="1"/>
        <v>0</v>
      </c>
      <c r="O32" s="384">
        <f>SUM(COUNTIF(D32,{"簡易型","標準型","運行管理連携型","一体型"})*{10000,20000,30000,50000})</f>
        <v>0</v>
      </c>
      <c r="P32" s="425"/>
      <c r="R32" s="344"/>
      <c r="S32" s="390" t="str">
        <f t="shared" si="0"/>
        <v>0</v>
      </c>
      <c r="T32" s="345" t="s">
        <v>579</v>
      </c>
      <c r="U32" s="345"/>
    </row>
    <row r="33" spans="1:21" ht="39.950000000000003" customHeight="1" x14ac:dyDescent="0.15">
      <c r="A33" s="338">
        <v>27</v>
      </c>
      <c r="B33" s="339"/>
      <c r="C33" s="340"/>
      <c r="D33" s="341"/>
      <c r="E33" s="342"/>
      <c r="F33" s="672"/>
      <c r="G33" s="672"/>
      <c r="H33" s="343"/>
      <c r="I33" s="383">
        <f>SUM(COUNTIF(D33,{"簡易型"})*{1})*N33</f>
        <v>0</v>
      </c>
      <c r="J33" s="383">
        <f>SUM(COUNTIF(D33,{"標準型"})*{1})*N33</f>
        <v>0</v>
      </c>
      <c r="K33" s="383">
        <f>SUM(COUNTIF(D33,{"運行管理連携型"})*{1})*N33</f>
        <v>0</v>
      </c>
      <c r="L33" s="383">
        <f>SUM(COUNTIF(D33,{"一体型"})*{1})*N33</f>
        <v>0</v>
      </c>
      <c r="M33" s="313" t="str">
        <f t="shared" si="2"/>
        <v>0</v>
      </c>
      <c r="N33" s="313">
        <f t="shared" si="1"/>
        <v>0</v>
      </c>
      <c r="O33" s="384">
        <f>SUM(COUNTIF(D33,{"簡易型","標準型","運行管理連携型","一体型"})*{10000,20000,30000,50000})</f>
        <v>0</v>
      </c>
      <c r="P33" s="425"/>
      <c r="R33" s="344"/>
      <c r="S33" s="390" t="str">
        <f t="shared" si="0"/>
        <v>0</v>
      </c>
      <c r="T33" s="345" t="s">
        <v>579</v>
      </c>
      <c r="U33" s="345"/>
    </row>
    <row r="34" spans="1:21" ht="39.950000000000003" customHeight="1" x14ac:dyDescent="0.15">
      <c r="A34" s="338">
        <v>28</v>
      </c>
      <c r="B34" s="339"/>
      <c r="C34" s="340"/>
      <c r="D34" s="341"/>
      <c r="E34" s="342"/>
      <c r="F34" s="672"/>
      <c r="G34" s="672"/>
      <c r="H34" s="343"/>
      <c r="I34" s="383">
        <f>SUM(COUNTIF(D34,{"簡易型"})*{1})*N34</f>
        <v>0</v>
      </c>
      <c r="J34" s="383">
        <f>SUM(COUNTIF(D34,{"標準型"})*{1})*N34</f>
        <v>0</v>
      </c>
      <c r="K34" s="383">
        <f>SUM(COUNTIF(D34,{"運行管理連携型"})*{1})*N34</f>
        <v>0</v>
      </c>
      <c r="L34" s="383">
        <f>SUM(COUNTIF(D34,{"一体型"})*{1})*N34</f>
        <v>0</v>
      </c>
      <c r="M34" s="313" t="str">
        <f t="shared" si="2"/>
        <v>0</v>
      </c>
      <c r="N34" s="313">
        <f t="shared" si="1"/>
        <v>0</v>
      </c>
      <c r="O34" s="384">
        <f>SUM(COUNTIF(D34,{"簡易型","標準型","運行管理連携型","一体型"})*{10000,20000,30000,50000})</f>
        <v>0</v>
      </c>
      <c r="P34" s="425"/>
      <c r="R34" s="344"/>
      <c r="S34" s="390" t="str">
        <f t="shared" si="0"/>
        <v>0</v>
      </c>
      <c r="T34" s="345" t="s">
        <v>579</v>
      </c>
      <c r="U34" s="345"/>
    </row>
    <row r="35" spans="1:21" ht="39.950000000000003" customHeight="1" x14ac:dyDescent="0.15">
      <c r="A35" s="338">
        <v>29</v>
      </c>
      <c r="B35" s="339"/>
      <c r="C35" s="340"/>
      <c r="D35" s="341"/>
      <c r="E35" s="342"/>
      <c r="F35" s="672"/>
      <c r="G35" s="672"/>
      <c r="H35" s="343"/>
      <c r="I35" s="383">
        <f>SUM(COUNTIF(D35,{"簡易型"})*{1})*N35</f>
        <v>0</v>
      </c>
      <c r="J35" s="383">
        <f>SUM(COUNTIF(D35,{"標準型"})*{1})*N35</f>
        <v>0</v>
      </c>
      <c r="K35" s="383">
        <f>SUM(COUNTIF(D35,{"運行管理連携型"})*{1})*N35</f>
        <v>0</v>
      </c>
      <c r="L35" s="383">
        <f>SUM(COUNTIF(D35,{"一体型"})*{1})*N35</f>
        <v>0</v>
      </c>
      <c r="M35" s="313" t="str">
        <f t="shared" si="2"/>
        <v>0</v>
      </c>
      <c r="N35" s="313">
        <f t="shared" si="1"/>
        <v>0</v>
      </c>
      <c r="O35" s="384">
        <f>SUM(COUNTIF(D35,{"簡易型","標準型","運行管理連携型","一体型"})*{10000,20000,30000,50000})</f>
        <v>0</v>
      </c>
      <c r="P35" s="425"/>
      <c r="R35" s="344"/>
      <c r="S35" s="390" t="str">
        <f t="shared" si="0"/>
        <v>0</v>
      </c>
      <c r="T35" s="345" t="s">
        <v>579</v>
      </c>
      <c r="U35" s="345"/>
    </row>
    <row r="36" spans="1:21" ht="39.950000000000003" customHeight="1" thickBot="1" x14ac:dyDescent="0.2">
      <c r="A36" s="338">
        <v>30</v>
      </c>
      <c r="B36" s="339"/>
      <c r="C36" s="340"/>
      <c r="D36" s="341"/>
      <c r="E36" s="342"/>
      <c r="F36" s="672"/>
      <c r="G36" s="672"/>
      <c r="H36" s="343"/>
      <c r="I36" s="383">
        <f>SUM(COUNTIF(D36,{"簡易型"})*{1})*N36</f>
        <v>0</v>
      </c>
      <c r="J36" s="383">
        <f>SUM(COUNTIF(D36,{"標準型"})*{1})*N36</f>
        <v>0</v>
      </c>
      <c r="K36" s="383">
        <f>SUM(COUNTIF(D36,{"運行管理連携型"})*{1})*N36</f>
        <v>0</v>
      </c>
      <c r="L36" s="383">
        <f>SUM(COUNTIF(D36,{"一体型"})*{1})*N36</f>
        <v>0</v>
      </c>
      <c r="M36" s="313" t="str">
        <f t="shared" si="2"/>
        <v>0</v>
      </c>
      <c r="N36" s="313">
        <f t="shared" si="1"/>
        <v>0</v>
      </c>
      <c r="O36" s="384">
        <f>SUM(COUNTIF(D36,{"簡易型","標準型","運行管理連携型","一体型"})*{10000,20000,30000,50000})</f>
        <v>0</v>
      </c>
      <c r="P36" s="425"/>
      <c r="R36" s="344"/>
      <c r="S36" s="390" t="str">
        <f t="shared" si="0"/>
        <v>0</v>
      </c>
      <c r="T36" s="345" t="s">
        <v>579</v>
      </c>
      <c r="U36" s="345"/>
    </row>
    <row r="37" spans="1:21" ht="18.75" x14ac:dyDescent="0.15">
      <c r="A37" s="673" t="s">
        <v>1</v>
      </c>
      <c r="B37" s="674"/>
      <c r="C37" s="674"/>
      <c r="D37" s="674"/>
      <c r="E37" s="674"/>
      <c r="F37" s="674"/>
      <c r="G37" s="675"/>
      <c r="H37" s="346"/>
      <c r="I37" s="385">
        <f>SUM(I7:I36)</f>
        <v>0</v>
      </c>
      <c r="J37" s="385">
        <f>SUM(J7:J36)</f>
        <v>0</v>
      </c>
      <c r="K37" s="385">
        <f>SUM(K7:K36)</f>
        <v>0</v>
      </c>
      <c r="L37" s="385">
        <f>SUM(L7:L36)</f>
        <v>0</v>
      </c>
      <c r="M37" s="385"/>
      <c r="N37" s="385"/>
      <c r="O37" s="385"/>
      <c r="P37" s="425"/>
      <c r="R37" s="347"/>
      <c r="S37" s="316">
        <f>SUM(S7:S36)</f>
        <v>0</v>
      </c>
      <c r="T37" s="307"/>
      <c r="U37" s="307"/>
    </row>
    <row r="38" spans="1:21" x14ac:dyDescent="0.15">
      <c r="A38" s="308" t="s">
        <v>433</v>
      </c>
      <c r="P38" s="425"/>
    </row>
  </sheetData>
  <sheetProtection sheet="1" objects="1" scenarios="1"/>
  <mergeCells count="47">
    <mergeCell ref="B2:B3"/>
    <mergeCell ref="C2:E3"/>
    <mergeCell ref="T2:T3"/>
    <mergeCell ref="B5:B6"/>
    <mergeCell ref="C5:C6"/>
    <mergeCell ref="D5:D6"/>
    <mergeCell ref="E5:E6"/>
    <mergeCell ref="F5:G6"/>
    <mergeCell ref="F23:G23"/>
    <mergeCell ref="U5:U6"/>
    <mergeCell ref="F7:G7"/>
    <mergeCell ref="R5:R6"/>
    <mergeCell ref="F14:G14"/>
    <mergeCell ref="S5:S6"/>
    <mergeCell ref="T5:T6"/>
    <mergeCell ref="F28:G28"/>
    <mergeCell ref="F15:G15"/>
    <mergeCell ref="F16:G16"/>
    <mergeCell ref="A37:G37"/>
    <mergeCell ref="F8:G8"/>
    <mergeCell ref="F9:G9"/>
    <mergeCell ref="F10:G10"/>
    <mergeCell ref="F11:G11"/>
    <mergeCell ref="F12:G12"/>
    <mergeCell ref="F13:G13"/>
    <mergeCell ref="F17:G17"/>
    <mergeCell ref="F18:G18"/>
    <mergeCell ref="F19:G19"/>
    <mergeCell ref="F20:G20"/>
    <mergeCell ref="F21:G21"/>
    <mergeCell ref="F22:G22"/>
    <mergeCell ref="U2:U3"/>
    <mergeCell ref="G2:G3"/>
    <mergeCell ref="F34:G34"/>
    <mergeCell ref="F35:G35"/>
    <mergeCell ref="F36:G36"/>
    <mergeCell ref="R2:R3"/>
    <mergeCell ref="S2:S3"/>
    <mergeCell ref="F29:G29"/>
    <mergeCell ref="F30:G30"/>
    <mergeCell ref="F31:G31"/>
    <mergeCell ref="F32:G32"/>
    <mergeCell ref="F33:G33"/>
    <mergeCell ref="F24:G24"/>
    <mergeCell ref="F25:G25"/>
    <mergeCell ref="F26:G26"/>
    <mergeCell ref="F27:G27"/>
  </mergeCells>
  <phoneticPr fontId="2"/>
  <conditionalFormatting sqref="G2:G3">
    <cfRule type="cellIs" dxfId="38" priority="2" operator="greaterThan">
      <formula>0</formula>
    </cfRule>
  </conditionalFormatting>
  <conditionalFormatting sqref="U2:U3">
    <cfRule type="cellIs" dxfId="37" priority="1" operator="greaterThan">
      <formula>0</formula>
    </cfRule>
  </conditionalFormatting>
  <dataValidations count="5">
    <dataValidation type="list" allowBlank="1" showInputMessage="1" showErrorMessage="1" sqref="F7:G36">
      <formula1>INDIRECT(E7)</formula1>
    </dataValidation>
    <dataValidation type="list" allowBlank="1" showInputMessage="1" showErrorMessage="1" sqref="D8:D16 D18:D26 D28:D36">
      <formula1>DR_区分</formula1>
    </dataValidation>
    <dataValidation type="list" errorStyle="information" allowBlank="1" showInputMessage="1" showErrorMessage="1" sqref="E7:E36">
      <formula1>INDIRECT(D7)</formula1>
    </dataValidation>
    <dataValidation type="list" allowBlank="1" showInputMessage="1" showErrorMessage="1" sqref="D7 D17 D27">
      <formula1>DR区分</formula1>
    </dataValidation>
    <dataValidation type="list" allowBlank="1" showInputMessage="1" showErrorMessage="1" sqref="H7:H36">
      <formula1>",R6.3.16〜R6.3.31,R6.4,R6.5,R6.6,R6.7,R6.8,R6.9,R6.10,R6.11,R6.12,R7.1,R7.2,R7.3.1～R7.3.14"</formula1>
    </dataValidation>
  </dataValidations>
  <pageMargins left="0.23622047244094491" right="0.23622047244094491" top="0.74803149606299213" bottom="0.74803149606299213" header="0.31496062992125984" footer="0.31496062992125984"/>
  <pageSetup paperSize="9" scale="97" orientation="landscape" verticalDpi="0" r:id="rId1"/>
  <rowBreaks count="1" manualBreakCount="1">
    <brk id="2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12"/>
  <sheetViews>
    <sheetView view="pageBreakPreview" zoomScale="90" zoomScaleNormal="100" zoomScaleSheetLayoutView="90" workbookViewId="0">
      <selection activeCell="B7" sqref="B7"/>
    </sheetView>
  </sheetViews>
  <sheetFormatPr defaultColWidth="11" defaultRowHeight="13.5" x14ac:dyDescent="0.15"/>
  <cols>
    <col min="1" max="1" width="5.625" style="212" bestFit="1" customWidth="1"/>
    <col min="2" max="2" width="20.625" style="212" customWidth="1"/>
    <col min="3" max="3" width="13.625" style="212" bestFit="1" customWidth="1"/>
    <col min="4" max="4" width="10.625" style="212" bestFit="1" customWidth="1"/>
    <col min="5" max="5" width="11" style="212"/>
    <col min="6" max="6" width="9.625" style="212" customWidth="1"/>
    <col min="7" max="7" width="17.125" style="212" customWidth="1"/>
    <col min="8" max="8" width="9" style="212" customWidth="1"/>
    <col min="9" max="10" width="9" style="212" hidden="1" customWidth="1"/>
    <col min="11" max="12" width="3.125" style="212" customWidth="1"/>
    <col min="13" max="13" width="9.25" style="212" bestFit="1" customWidth="1"/>
    <col min="14" max="14" width="14.5" style="212" bestFit="1" customWidth="1"/>
    <col min="15" max="15" width="11" style="212"/>
    <col min="16" max="16" width="11.125" style="212" customWidth="1"/>
    <col min="17" max="16384" width="11" style="212"/>
  </cols>
  <sheetData>
    <row r="1" spans="1:16" ht="15" thickBot="1" x14ac:dyDescent="0.2">
      <c r="G1" s="292" t="s">
        <v>445</v>
      </c>
      <c r="K1" s="425"/>
    </row>
    <row r="2" spans="1:16" ht="20.100000000000001" customHeight="1" x14ac:dyDescent="0.15">
      <c r="B2" s="633" t="s">
        <v>444</v>
      </c>
      <c r="C2" s="685">
        <f>助成事業申請書!H5</f>
        <v>0</v>
      </c>
      <c r="D2" s="686"/>
      <c r="E2" s="687"/>
      <c r="F2" s="293"/>
      <c r="G2" s="658">
        <f>J12</f>
        <v>0</v>
      </c>
      <c r="K2" s="425"/>
      <c r="M2" s="654" t="s">
        <v>1085</v>
      </c>
      <c r="N2" s="655">
        <f>助成事業実績報告書!I16</f>
        <v>0</v>
      </c>
      <c r="O2" s="654" t="s">
        <v>578</v>
      </c>
      <c r="P2" s="651">
        <f>SUM(N7:N11)</f>
        <v>0</v>
      </c>
    </row>
    <row r="3" spans="1:16" ht="20.100000000000001" customHeight="1" thickBot="1" x14ac:dyDescent="0.2">
      <c r="B3" s="634"/>
      <c r="C3" s="688"/>
      <c r="D3" s="689"/>
      <c r="E3" s="690"/>
      <c r="G3" s="652"/>
      <c r="K3" s="425"/>
      <c r="M3" s="634"/>
      <c r="N3" s="656"/>
      <c r="O3" s="634"/>
      <c r="P3" s="652"/>
    </row>
    <row r="4" spans="1:16" ht="24" x14ac:dyDescent="0.25">
      <c r="B4" s="334" t="s">
        <v>609</v>
      </c>
      <c r="G4" s="212" t="s">
        <v>3</v>
      </c>
      <c r="K4" s="425"/>
      <c r="M4" s="295"/>
      <c r="N4" s="336"/>
      <c r="O4" s="336"/>
    </row>
    <row r="5" spans="1:16" ht="13.5" customHeight="1" x14ac:dyDescent="0.15">
      <c r="A5" s="296"/>
      <c r="B5" s="642" t="s">
        <v>235</v>
      </c>
      <c r="C5" s="644" t="s">
        <v>236</v>
      </c>
      <c r="D5" s="644" t="s">
        <v>349</v>
      </c>
      <c r="E5" s="676" t="s">
        <v>239</v>
      </c>
      <c r="F5" s="677"/>
      <c r="G5" s="645" t="s">
        <v>435</v>
      </c>
      <c r="H5" s="348" t="s">
        <v>571</v>
      </c>
      <c r="K5" s="425"/>
      <c r="M5" s="683" t="s">
        <v>438</v>
      </c>
      <c r="N5" s="649" t="s">
        <v>266</v>
      </c>
      <c r="O5" s="642" t="s">
        <v>575</v>
      </c>
      <c r="P5" s="644" t="s">
        <v>500</v>
      </c>
    </row>
    <row r="6" spans="1:16" x14ac:dyDescent="0.15">
      <c r="A6" s="299" t="s">
        <v>0</v>
      </c>
      <c r="B6" s="643"/>
      <c r="C6" s="643"/>
      <c r="D6" s="682"/>
      <c r="E6" s="678"/>
      <c r="F6" s="679"/>
      <c r="G6" s="646"/>
      <c r="H6" s="349" t="s">
        <v>572</v>
      </c>
      <c r="I6" s="310" t="s">
        <v>585</v>
      </c>
      <c r="J6" s="385" t="s">
        <v>580</v>
      </c>
      <c r="K6" s="425"/>
      <c r="M6" s="684"/>
      <c r="N6" s="650"/>
      <c r="O6" s="643"/>
      <c r="P6" s="643"/>
    </row>
    <row r="7" spans="1:16" ht="33" customHeight="1" x14ac:dyDescent="0.15">
      <c r="A7" s="350">
        <v>1</v>
      </c>
      <c r="B7" s="351"/>
      <c r="C7" s="352"/>
      <c r="D7" s="353"/>
      <c r="E7" s="680"/>
      <c r="F7" s="681"/>
      <c r="G7" s="522"/>
      <c r="H7" s="343"/>
      <c r="I7" s="386" t="str">
        <f>IF(G7 &lt;&gt; "", "1", "0")</f>
        <v>0</v>
      </c>
      <c r="J7" s="386">
        <f>IF(H7 &lt;&gt; "", "1", "0")*I7</f>
        <v>0</v>
      </c>
      <c r="K7" s="425"/>
      <c r="M7" s="354"/>
      <c r="N7" s="387" t="str">
        <f>IFERROR(ROUNDDOWN(MAX(MIN(M7/4,50000),0),-3)*J7*N2/N2,"0")</f>
        <v>0</v>
      </c>
      <c r="O7" s="345" t="s">
        <v>579</v>
      </c>
      <c r="P7" s="355"/>
    </row>
    <row r="8" spans="1:16" ht="33" customHeight="1" x14ac:dyDescent="0.15">
      <c r="A8" s="338">
        <v>2</v>
      </c>
      <c r="B8" s="339"/>
      <c r="C8" s="340"/>
      <c r="D8" s="340"/>
      <c r="E8" s="672"/>
      <c r="F8" s="672"/>
      <c r="G8" s="523"/>
      <c r="H8" s="343"/>
      <c r="I8" s="386" t="str">
        <f t="shared" ref="I8:I11" si="0">IF(G8 &lt;&gt; "", "1", "0")</f>
        <v>0</v>
      </c>
      <c r="J8" s="386">
        <f t="shared" ref="J8:J11" si="1">IF(H8 &lt;&gt; "", "1", "0")*I8</f>
        <v>0</v>
      </c>
      <c r="K8" s="425"/>
      <c r="M8" s="344"/>
      <c r="N8" s="387" t="str">
        <f>IFERROR(ROUNDDOWN(MAX(MIN(M8/4,50000),0),-3)*J8*N2/N2,"0")</f>
        <v>0</v>
      </c>
      <c r="O8" s="345" t="s">
        <v>579</v>
      </c>
      <c r="P8" s="345"/>
    </row>
    <row r="9" spans="1:16" ht="33" customHeight="1" x14ac:dyDescent="0.15">
      <c r="A9" s="338">
        <v>3</v>
      </c>
      <c r="B9" s="339"/>
      <c r="C9" s="340"/>
      <c r="D9" s="340"/>
      <c r="E9" s="672"/>
      <c r="F9" s="672"/>
      <c r="G9" s="523"/>
      <c r="H9" s="343"/>
      <c r="I9" s="386" t="str">
        <f t="shared" si="0"/>
        <v>0</v>
      </c>
      <c r="J9" s="386">
        <f t="shared" si="1"/>
        <v>0</v>
      </c>
      <c r="K9" s="425"/>
      <c r="M9" s="344"/>
      <c r="N9" s="387" t="str">
        <f>IFERROR(ROUNDDOWN(MAX(MIN(M9/4,50000),0),-3)*J9*N2/N2,"0")</f>
        <v>0</v>
      </c>
      <c r="O9" s="345" t="s">
        <v>579</v>
      </c>
      <c r="P9" s="345"/>
    </row>
    <row r="10" spans="1:16" ht="33" customHeight="1" x14ac:dyDescent="0.15">
      <c r="A10" s="338">
        <v>4</v>
      </c>
      <c r="B10" s="339"/>
      <c r="C10" s="340"/>
      <c r="D10" s="340"/>
      <c r="E10" s="672"/>
      <c r="F10" s="672"/>
      <c r="G10" s="523"/>
      <c r="H10" s="343"/>
      <c r="I10" s="386" t="str">
        <f t="shared" si="0"/>
        <v>0</v>
      </c>
      <c r="J10" s="386">
        <f t="shared" si="1"/>
        <v>0</v>
      </c>
      <c r="K10" s="425"/>
      <c r="M10" s="344"/>
      <c r="N10" s="387" t="str">
        <f>IFERROR(ROUNDDOWN(MAX(MIN(M10/4,50000),0),-3)*J10*N2/N2,"0")</f>
        <v>0</v>
      </c>
      <c r="O10" s="345" t="s">
        <v>579</v>
      </c>
      <c r="P10" s="345"/>
    </row>
    <row r="11" spans="1:16" ht="33" customHeight="1" thickBot="1" x14ac:dyDescent="0.2">
      <c r="A11" s="338">
        <v>5</v>
      </c>
      <c r="B11" s="339"/>
      <c r="C11" s="340"/>
      <c r="D11" s="340"/>
      <c r="E11" s="672"/>
      <c r="F11" s="672"/>
      <c r="G11" s="523"/>
      <c r="H11" s="343"/>
      <c r="I11" s="386" t="str">
        <f t="shared" si="0"/>
        <v>0</v>
      </c>
      <c r="J11" s="386">
        <f t="shared" si="1"/>
        <v>0</v>
      </c>
      <c r="K11" s="425"/>
      <c r="M11" s="344"/>
      <c r="N11" s="387" t="str">
        <f>IFERROR(ROUNDDOWN(MAX(MIN(M11/4,50000),0),-3)*J11*N2/N2,"0")</f>
        <v>0</v>
      </c>
      <c r="O11" s="345" t="s">
        <v>579</v>
      </c>
      <c r="P11" s="345"/>
    </row>
    <row r="12" spans="1:16" ht="18.75" x14ac:dyDescent="0.15">
      <c r="A12" s="673"/>
      <c r="B12" s="674"/>
      <c r="C12" s="674"/>
      <c r="D12" s="674"/>
      <c r="E12" s="674"/>
      <c r="F12" s="674"/>
      <c r="G12" s="675"/>
      <c r="H12" s="356"/>
      <c r="I12" s="385"/>
      <c r="J12" s="386">
        <f>SUM(J7:J11)</f>
        <v>0</v>
      </c>
      <c r="K12" s="425"/>
      <c r="M12" s="347"/>
      <c r="N12" s="316">
        <f>SUM(N7:N11)</f>
        <v>0</v>
      </c>
      <c r="O12" s="307"/>
      <c r="P12" s="307"/>
    </row>
  </sheetData>
  <sheetProtection sheet="1" objects="1" scenarios="1"/>
  <mergeCells count="22">
    <mergeCell ref="A12:G12"/>
    <mergeCell ref="O5:O6"/>
    <mergeCell ref="E8:F8"/>
    <mergeCell ref="E9:F9"/>
    <mergeCell ref="E10:F10"/>
    <mergeCell ref="E11:F11"/>
    <mergeCell ref="P2:P3"/>
    <mergeCell ref="G2:G3"/>
    <mergeCell ref="P5:P6"/>
    <mergeCell ref="E7:F7"/>
    <mergeCell ref="B5:B6"/>
    <mergeCell ref="C5:C6"/>
    <mergeCell ref="D5:D6"/>
    <mergeCell ref="E5:F6"/>
    <mergeCell ref="G5:G6"/>
    <mergeCell ref="M5:M6"/>
    <mergeCell ref="N5:N6"/>
    <mergeCell ref="B2:B3"/>
    <mergeCell ref="M2:M3"/>
    <mergeCell ref="N2:N3"/>
    <mergeCell ref="O2:O3"/>
    <mergeCell ref="C2:E3"/>
  </mergeCells>
  <phoneticPr fontId="2"/>
  <conditionalFormatting sqref="G2:G3">
    <cfRule type="cellIs" dxfId="36" priority="2" operator="greaterThan">
      <formula>0</formula>
    </cfRule>
  </conditionalFormatting>
  <conditionalFormatting sqref="P2:P3">
    <cfRule type="cellIs" dxfId="35" priority="1" operator="greaterThan">
      <formula>0</formula>
    </cfRule>
  </conditionalFormatting>
  <dataValidations count="1">
    <dataValidation type="list" allowBlank="1" showInputMessage="1" showErrorMessage="1" sqref="H7:H11">
      <formula1>",R6.3.16〜R6.3.31,R6.4,R6.5,R6.6,R6.7,R6.8,R6.9,R6.10,R6.11,R6.12,R7.1,R7.2,R7.3.1～R7.3.14"</formula1>
    </dataValidation>
  </dataValidations>
  <pageMargins left="0.25" right="0.25" top="0.75" bottom="0.75" header="0.3" footer="0.3"/>
  <pageSetup paperSize="9" scale="97"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39"/>
  <sheetViews>
    <sheetView view="pageBreakPreview" zoomScale="90" zoomScaleNormal="100" zoomScaleSheetLayoutView="90" workbookViewId="0">
      <selection activeCell="B8" sqref="B8"/>
    </sheetView>
  </sheetViews>
  <sheetFormatPr defaultColWidth="11" defaultRowHeight="13.5" x14ac:dyDescent="0.15"/>
  <cols>
    <col min="1" max="1" width="5.625" style="212" bestFit="1" customWidth="1"/>
    <col min="2" max="2" width="20.625" style="212" customWidth="1"/>
    <col min="3" max="3" width="13.625" style="212" bestFit="1" customWidth="1"/>
    <col min="4" max="4" width="10.625" style="212" bestFit="1" customWidth="1"/>
    <col min="5" max="5" width="11" style="212"/>
    <col min="6" max="6" width="9.625" style="212" customWidth="1"/>
    <col min="7" max="7" width="17.125" style="212" customWidth="1"/>
    <col min="8" max="8" width="9" style="212" customWidth="1"/>
    <col min="9" max="10" width="9" style="212" hidden="1" customWidth="1"/>
    <col min="11" max="12" width="3.125" style="212" customWidth="1"/>
    <col min="13" max="13" width="9.25" style="212" bestFit="1" customWidth="1"/>
    <col min="14" max="14" width="14.5" style="212" bestFit="1" customWidth="1"/>
    <col min="15" max="15" width="11" style="212"/>
    <col min="16" max="16" width="11.125" style="212" customWidth="1"/>
    <col min="17" max="16384" width="11" style="212"/>
  </cols>
  <sheetData>
    <row r="1" spans="1:16" ht="15" thickBot="1" x14ac:dyDescent="0.2">
      <c r="G1" s="292" t="s">
        <v>445</v>
      </c>
      <c r="K1" s="425"/>
    </row>
    <row r="2" spans="1:16" ht="20.100000000000001" customHeight="1" x14ac:dyDescent="0.15">
      <c r="B2" s="633" t="s">
        <v>444</v>
      </c>
      <c r="C2" s="695">
        <f>助成事業申請書!H5</f>
        <v>0</v>
      </c>
      <c r="D2" s="696"/>
      <c r="E2" s="697"/>
      <c r="F2" s="293"/>
      <c r="G2" s="658">
        <f>J38</f>
        <v>0</v>
      </c>
      <c r="K2" s="425"/>
      <c r="M2" s="654" t="s">
        <v>1085</v>
      </c>
      <c r="N2" s="655">
        <f>助成事業実績報告書!I16</f>
        <v>0</v>
      </c>
      <c r="O2" s="654" t="s">
        <v>578</v>
      </c>
      <c r="P2" s="693">
        <f>SUM(N8:N37)</f>
        <v>0</v>
      </c>
    </row>
    <row r="3" spans="1:16" ht="20.100000000000001" customHeight="1" thickBot="1" x14ac:dyDescent="0.2">
      <c r="B3" s="634"/>
      <c r="C3" s="698"/>
      <c r="D3" s="699"/>
      <c r="E3" s="700"/>
      <c r="G3" s="652"/>
      <c r="K3" s="425"/>
      <c r="M3" s="634"/>
      <c r="N3" s="656"/>
      <c r="O3" s="634"/>
      <c r="P3" s="694"/>
    </row>
    <row r="4" spans="1:16" ht="9.75" customHeight="1" x14ac:dyDescent="0.15">
      <c r="K4" s="425"/>
    </row>
    <row r="5" spans="1:16" ht="24" x14ac:dyDescent="0.25">
      <c r="B5" s="334" t="s">
        <v>610</v>
      </c>
      <c r="F5" s="212" t="s">
        <v>3</v>
      </c>
      <c r="G5" s="335"/>
      <c r="H5" s="335"/>
      <c r="K5" s="425"/>
      <c r="M5" s="295"/>
      <c r="N5" s="336"/>
      <c r="O5" s="336"/>
    </row>
    <row r="6" spans="1:16" s="298" customFormat="1" ht="15.95" customHeight="1" x14ac:dyDescent="0.15">
      <c r="A6" s="296"/>
      <c r="B6" s="642" t="s">
        <v>235</v>
      </c>
      <c r="C6" s="644" t="s">
        <v>236</v>
      </c>
      <c r="D6" s="703" t="s">
        <v>239</v>
      </c>
      <c r="E6" s="703"/>
      <c r="F6" s="704" t="s">
        <v>439</v>
      </c>
      <c r="G6" s="649"/>
      <c r="H6" s="348" t="s">
        <v>571</v>
      </c>
      <c r="I6" s="212"/>
      <c r="J6" s="212"/>
      <c r="K6" s="425"/>
      <c r="L6" s="212"/>
      <c r="M6" s="683" t="s">
        <v>438</v>
      </c>
      <c r="N6" s="649" t="s">
        <v>266</v>
      </c>
      <c r="O6" s="642" t="s">
        <v>2</v>
      </c>
      <c r="P6" s="644" t="s">
        <v>500</v>
      </c>
    </row>
    <row r="7" spans="1:16" s="298" customFormat="1" ht="15.95" customHeight="1" x14ac:dyDescent="0.15">
      <c r="A7" s="299" t="s">
        <v>0</v>
      </c>
      <c r="B7" s="643"/>
      <c r="C7" s="643"/>
      <c r="D7" s="703"/>
      <c r="E7" s="703"/>
      <c r="F7" s="705"/>
      <c r="G7" s="650"/>
      <c r="H7" s="349" t="s">
        <v>572</v>
      </c>
      <c r="I7" s="212" t="s">
        <v>586</v>
      </c>
      <c r="J7" s="337" t="s">
        <v>580</v>
      </c>
      <c r="K7" s="425"/>
      <c r="L7" s="212"/>
      <c r="M7" s="684"/>
      <c r="N7" s="650"/>
      <c r="O7" s="643"/>
      <c r="P7" s="643"/>
    </row>
    <row r="8" spans="1:16" ht="39.950000000000003" customHeight="1" x14ac:dyDescent="0.15">
      <c r="A8" s="338">
        <v>1</v>
      </c>
      <c r="B8" s="339"/>
      <c r="C8" s="442"/>
      <c r="D8" s="621"/>
      <c r="E8" s="621"/>
      <c r="F8" s="672"/>
      <c r="G8" s="672"/>
      <c r="H8" s="343"/>
      <c r="I8" s="386" t="str">
        <f>IF(F8 &lt;&gt; "", "1", "0")</f>
        <v>0</v>
      </c>
      <c r="J8" s="386">
        <f>IF(H8 &lt;&gt; "", "1", "0")*I8</f>
        <v>0</v>
      </c>
      <c r="K8" s="425"/>
      <c r="M8" s="344"/>
      <c r="N8" s="444">
        <f>IFERROR(ROUNDDOWN(MAX(MIN(M8/3,30000),0),-3),"0")</f>
        <v>0</v>
      </c>
      <c r="O8" s="345" t="s">
        <v>508</v>
      </c>
      <c r="P8" s="345"/>
    </row>
    <row r="9" spans="1:16" ht="39.950000000000003" customHeight="1" x14ac:dyDescent="0.15">
      <c r="A9" s="338">
        <v>2</v>
      </c>
      <c r="B9" s="339"/>
      <c r="C9" s="442"/>
      <c r="D9" s="621"/>
      <c r="E9" s="621"/>
      <c r="F9" s="672"/>
      <c r="G9" s="672"/>
      <c r="H9" s="343"/>
      <c r="I9" s="386" t="str">
        <f>IF(F9 &lt;&gt; "", "1", "0")</f>
        <v>0</v>
      </c>
      <c r="J9" s="386">
        <f>IF(H9 &lt;&gt; "", "1", "0")*I9</f>
        <v>0</v>
      </c>
      <c r="K9" s="425"/>
      <c r="M9" s="344"/>
      <c r="N9" s="444">
        <f t="shared" ref="N9:N37" si="0">IFERROR(ROUNDDOWN(MAX(MIN(M9/3,30000),0),-3),"0")</f>
        <v>0</v>
      </c>
      <c r="O9" s="345" t="s">
        <v>508</v>
      </c>
      <c r="P9" s="345"/>
    </row>
    <row r="10" spans="1:16" ht="39.950000000000003" customHeight="1" x14ac:dyDescent="0.15">
      <c r="A10" s="338">
        <v>3</v>
      </c>
      <c r="B10" s="339"/>
      <c r="C10" s="442"/>
      <c r="D10" s="621"/>
      <c r="E10" s="621"/>
      <c r="F10" s="672"/>
      <c r="G10" s="672"/>
      <c r="H10" s="343"/>
      <c r="I10" s="386" t="str">
        <f t="shared" ref="I10:I17" si="1">IF(F10 &lt;&gt; "", "1", "0")</f>
        <v>0</v>
      </c>
      <c r="J10" s="386">
        <f t="shared" ref="J10:J17" si="2">IF(H10 &lt;&gt; "", "1", "0")*I10</f>
        <v>0</v>
      </c>
      <c r="K10" s="425"/>
      <c r="M10" s="344"/>
      <c r="N10" s="444">
        <f t="shared" si="0"/>
        <v>0</v>
      </c>
      <c r="O10" s="345" t="s">
        <v>508</v>
      </c>
      <c r="P10" s="345"/>
    </row>
    <row r="11" spans="1:16" ht="39.950000000000003" customHeight="1" x14ac:dyDescent="0.15">
      <c r="A11" s="338">
        <v>4</v>
      </c>
      <c r="B11" s="339"/>
      <c r="C11" s="442"/>
      <c r="D11" s="621"/>
      <c r="E11" s="621"/>
      <c r="F11" s="672"/>
      <c r="G11" s="672"/>
      <c r="H11" s="343"/>
      <c r="I11" s="386" t="str">
        <f t="shared" si="1"/>
        <v>0</v>
      </c>
      <c r="J11" s="386">
        <f t="shared" si="2"/>
        <v>0</v>
      </c>
      <c r="K11" s="425"/>
      <c r="M11" s="344"/>
      <c r="N11" s="444">
        <f t="shared" si="0"/>
        <v>0</v>
      </c>
      <c r="O11" s="345" t="s">
        <v>508</v>
      </c>
      <c r="P11" s="345"/>
    </row>
    <row r="12" spans="1:16" ht="39.950000000000003" customHeight="1" x14ac:dyDescent="0.15">
      <c r="A12" s="338">
        <v>5</v>
      </c>
      <c r="B12" s="339"/>
      <c r="C12" s="442"/>
      <c r="D12" s="621"/>
      <c r="E12" s="621"/>
      <c r="F12" s="672"/>
      <c r="G12" s="672"/>
      <c r="H12" s="343"/>
      <c r="I12" s="386" t="str">
        <f t="shared" si="1"/>
        <v>0</v>
      </c>
      <c r="J12" s="386">
        <f t="shared" si="2"/>
        <v>0</v>
      </c>
      <c r="K12" s="425"/>
      <c r="M12" s="344"/>
      <c r="N12" s="444">
        <f t="shared" si="0"/>
        <v>0</v>
      </c>
      <c r="O12" s="345" t="s">
        <v>508</v>
      </c>
      <c r="P12" s="345"/>
    </row>
    <row r="13" spans="1:16" ht="39.950000000000003" customHeight="1" x14ac:dyDescent="0.15">
      <c r="A13" s="338">
        <v>6</v>
      </c>
      <c r="B13" s="339"/>
      <c r="C13" s="442"/>
      <c r="D13" s="621"/>
      <c r="E13" s="621"/>
      <c r="F13" s="672"/>
      <c r="G13" s="672"/>
      <c r="H13" s="343"/>
      <c r="I13" s="386" t="str">
        <f t="shared" si="1"/>
        <v>0</v>
      </c>
      <c r="J13" s="386">
        <f t="shared" si="2"/>
        <v>0</v>
      </c>
      <c r="K13" s="425"/>
      <c r="M13" s="344"/>
      <c r="N13" s="444">
        <f t="shared" si="0"/>
        <v>0</v>
      </c>
      <c r="O13" s="345" t="s">
        <v>508</v>
      </c>
      <c r="P13" s="345"/>
    </row>
    <row r="14" spans="1:16" ht="39.950000000000003" customHeight="1" x14ac:dyDescent="0.15">
      <c r="A14" s="338">
        <v>7</v>
      </c>
      <c r="B14" s="339"/>
      <c r="C14" s="442"/>
      <c r="D14" s="621"/>
      <c r="E14" s="621"/>
      <c r="F14" s="672"/>
      <c r="G14" s="672"/>
      <c r="H14" s="343"/>
      <c r="I14" s="386" t="str">
        <f t="shared" si="1"/>
        <v>0</v>
      </c>
      <c r="J14" s="386">
        <f t="shared" si="2"/>
        <v>0</v>
      </c>
      <c r="K14" s="425"/>
      <c r="M14" s="344"/>
      <c r="N14" s="444">
        <f t="shared" si="0"/>
        <v>0</v>
      </c>
      <c r="O14" s="345" t="s">
        <v>508</v>
      </c>
      <c r="P14" s="345"/>
    </row>
    <row r="15" spans="1:16" ht="39.950000000000003" customHeight="1" x14ac:dyDescent="0.15">
      <c r="A15" s="338">
        <v>8</v>
      </c>
      <c r="B15" s="339"/>
      <c r="C15" s="442"/>
      <c r="D15" s="621"/>
      <c r="E15" s="621"/>
      <c r="F15" s="672"/>
      <c r="G15" s="672"/>
      <c r="H15" s="343"/>
      <c r="I15" s="386" t="str">
        <f t="shared" si="1"/>
        <v>0</v>
      </c>
      <c r="J15" s="386">
        <f t="shared" si="2"/>
        <v>0</v>
      </c>
      <c r="K15" s="425"/>
      <c r="M15" s="344"/>
      <c r="N15" s="444">
        <f t="shared" si="0"/>
        <v>0</v>
      </c>
      <c r="O15" s="345" t="s">
        <v>508</v>
      </c>
      <c r="P15" s="345"/>
    </row>
    <row r="16" spans="1:16" ht="39.950000000000003" customHeight="1" x14ac:dyDescent="0.15">
      <c r="A16" s="338">
        <v>9</v>
      </c>
      <c r="B16" s="339"/>
      <c r="C16" s="442"/>
      <c r="D16" s="621"/>
      <c r="E16" s="621"/>
      <c r="F16" s="672"/>
      <c r="G16" s="672"/>
      <c r="H16" s="343"/>
      <c r="I16" s="386" t="str">
        <f t="shared" si="1"/>
        <v>0</v>
      </c>
      <c r="J16" s="386">
        <f t="shared" si="2"/>
        <v>0</v>
      </c>
      <c r="K16" s="425"/>
      <c r="M16" s="344"/>
      <c r="N16" s="444">
        <f t="shared" si="0"/>
        <v>0</v>
      </c>
      <c r="O16" s="345" t="s">
        <v>508</v>
      </c>
      <c r="P16" s="345"/>
    </row>
    <row r="17" spans="1:16" ht="39.950000000000003" customHeight="1" thickBot="1" x14ac:dyDescent="0.2">
      <c r="A17" s="338">
        <v>10</v>
      </c>
      <c r="B17" s="357"/>
      <c r="C17" s="443"/>
      <c r="D17" s="691"/>
      <c r="E17" s="691"/>
      <c r="F17" s="692"/>
      <c r="G17" s="692"/>
      <c r="H17" s="343"/>
      <c r="I17" s="386" t="str">
        <f t="shared" si="1"/>
        <v>0</v>
      </c>
      <c r="J17" s="386">
        <f t="shared" si="2"/>
        <v>0</v>
      </c>
      <c r="K17" s="425"/>
      <c r="M17" s="359"/>
      <c r="N17" s="444">
        <f t="shared" si="0"/>
        <v>0</v>
      </c>
      <c r="O17" s="398" t="s">
        <v>508</v>
      </c>
      <c r="P17" s="398"/>
    </row>
    <row r="18" spans="1:16" ht="39.950000000000003" customHeight="1" x14ac:dyDescent="0.15">
      <c r="A18" s="338">
        <v>11</v>
      </c>
      <c r="B18" s="339"/>
      <c r="C18" s="442"/>
      <c r="D18" s="621"/>
      <c r="E18" s="621"/>
      <c r="F18" s="672"/>
      <c r="G18" s="672"/>
      <c r="H18" s="343"/>
      <c r="I18" s="386" t="str">
        <f>IF(F18 &lt;&gt; "", "1", "0")</f>
        <v>0</v>
      </c>
      <c r="J18" s="386">
        <f>IF(H18 &lt;&gt; "", "1", "0")*I18</f>
        <v>0</v>
      </c>
      <c r="K18" s="425"/>
      <c r="M18" s="344"/>
      <c r="N18" s="444">
        <f t="shared" si="0"/>
        <v>0</v>
      </c>
      <c r="O18" s="345" t="s">
        <v>508</v>
      </c>
      <c r="P18" s="490"/>
    </row>
    <row r="19" spans="1:16" ht="39.950000000000003" customHeight="1" x14ac:dyDescent="0.15">
      <c r="A19" s="338">
        <v>12</v>
      </c>
      <c r="B19" s="339"/>
      <c r="C19" s="442"/>
      <c r="D19" s="621"/>
      <c r="E19" s="621"/>
      <c r="F19" s="672"/>
      <c r="G19" s="672"/>
      <c r="H19" s="343"/>
      <c r="I19" s="386" t="str">
        <f>IF(F19 &lt;&gt; "", "1", "0")</f>
        <v>0</v>
      </c>
      <c r="J19" s="386">
        <f>IF(H19 &lt;&gt; "", "1", "0")*I19</f>
        <v>0</v>
      </c>
      <c r="K19" s="425"/>
      <c r="M19" s="344"/>
      <c r="N19" s="444">
        <f t="shared" si="0"/>
        <v>0</v>
      </c>
      <c r="O19" s="345" t="s">
        <v>508</v>
      </c>
      <c r="P19" s="345"/>
    </row>
    <row r="20" spans="1:16" ht="39.950000000000003" customHeight="1" x14ac:dyDescent="0.15">
      <c r="A20" s="338">
        <v>13</v>
      </c>
      <c r="B20" s="339"/>
      <c r="C20" s="442"/>
      <c r="D20" s="621"/>
      <c r="E20" s="621"/>
      <c r="F20" s="672"/>
      <c r="G20" s="672"/>
      <c r="H20" s="343"/>
      <c r="I20" s="386" t="str">
        <f t="shared" ref="I20:I27" si="3">IF(F20 &lt;&gt; "", "1", "0")</f>
        <v>0</v>
      </c>
      <c r="J20" s="386">
        <f t="shared" ref="J20:J27" si="4">IF(H20 &lt;&gt; "", "1", "0")*I20</f>
        <v>0</v>
      </c>
      <c r="K20" s="425"/>
      <c r="M20" s="344"/>
      <c r="N20" s="444">
        <f t="shared" si="0"/>
        <v>0</v>
      </c>
      <c r="O20" s="345" t="s">
        <v>508</v>
      </c>
      <c r="P20" s="345"/>
    </row>
    <row r="21" spans="1:16" ht="39.950000000000003" customHeight="1" x14ac:dyDescent="0.15">
      <c r="A21" s="338">
        <v>14</v>
      </c>
      <c r="B21" s="339"/>
      <c r="C21" s="442"/>
      <c r="D21" s="621"/>
      <c r="E21" s="621"/>
      <c r="F21" s="672"/>
      <c r="G21" s="672"/>
      <c r="H21" s="343"/>
      <c r="I21" s="386" t="str">
        <f t="shared" si="3"/>
        <v>0</v>
      </c>
      <c r="J21" s="386">
        <f t="shared" si="4"/>
        <v>0</v>
      </c>
      <c r="K21" s="425"/>
      <c r="M21" s="344"/>
      <c r="N21" s="444">
        <f t="shared" si="0"/>
        <v>0</v>
      </c>
      <c r="O21" s="345" t="s">
        <v>508</v>
      </c>
      <c r="P21" s="345"/>
    </row>
    <row r="22" spans="1:16" ht="39.950000000000003" customHeight="1" x14ac:dyDescent="0.15">
      <c r="A22" s="338">
        <v>15</v>
      </c>
      <c r="B22" s="339"/>
      <c r="C22" s="442"/>
      <c r="D22" s="621"/>
      <c r="E22" s="621"/>
      <c r="F22" s="672"/>
      <c r="G22" s="672"/>
      <c r="H22" s="343"/>
      <c r="I22" s="386" t="str">
        <f t="shared" si="3"/>
        <v>0</v>
      </c>
      <c r="J22" s="386">
        <f t="shared" si="4"/>
        <v>0</v>
      </c>
      <c r="K22" s="425"/>
      <c r="M22" s="344"/>
      <c r="N22" s="444">
        <f t="shared" si="0"/>
        <v>0</v>
      </c>
      <c r="O22" s="345" t="s">
        <v>508</v>
      </c>
      <c r="P22" s="345"/>
    </row>
    <row r="23" spans="1:16" ht="39.950000000000003" customHeight="1" x14ac:dyDescent="0.15">
      <c r="A23" s="338">
        <v>16</v>
      </c>
      <c r="B23" s="339"/>
      <c r="C23" s="442"/>
      <c r="D23" s="621"/>
      <c r="E23" s="621"/>
      <c r="F23" s="672"/>
      <c r="G23" s="672"/>
      <c r="H23" s="343"/>
      <c r="I23" s="386" t="str">
        <f t="shared" si="3"/>
        <v>0</v>
      </c>
      <c r="J23" s="386">
        <f t="shared" si="4"/>
        <v>0</v>
      </c>
      <c r="K23" s="425"/>
      <c r="M23" s="344"/>
      <c r="N23" s="444">
        <f t="shared" si="0"/>
        <v>0</v>
      </c>
      <c r="O23" s="345" t="s">
        <v>508</v>
      </c>
      <c r="P23" s="345"/>
    </row>
    <row r="24" spans="1:16" ht="39.950000000000003" customHeight="1" x14ac:dyDescent="0.15">
      <c r="A24" s="338">
        <v>17</v>
      </c>
      <c r="B24" s="339"/>
      <c r="C24" s="442"/>
      <c r="D24" s="621"/>
      <c r="E24" s="621"/>
      <c r="F24" s="672"/>
      <c r="G24" s="672"/>
      <c r="H24" s="343"/>
      <c r="I24" s="386" t="str">
        <f t="shared" si="3"/>
        <v>0</v>
      </c>
      <c r="J24" s="386">
        <f t="shared" si="4"/>
        <v>0</v>
      </c>
      <c r="K24" s="425"/>
      <c r="M24" s="344"/>
      <c r="N24" s="444">
        <f t="shared" si="0"/>
        <v>0</v>
      </c>
      <c r="O24" s="345" t="s">
        <v>508</v>
      </c>
      <c r="P24" s="345"/>
    </row>
    <row r="25" spans="1:16" ht="39.950000000000003" customHeight="1" x14ac:dyDescent="0.15">
      <c r="A25" s="338">
        <v>18</v>
      </c>
      <c r="B25" s="339"/>
      <c r="C25" s="442"/>
      <c r="D25" s="621"/>
      <c r="E25" s="621"/>
      <c r="F25" s="672"/>
      <c r="G25" s="672"/>
      <c r="H25" s="343"/>
      <c r="I25" s="386" t="str">
        <f t="shared" si="3"/>
        <v>0</v>
      </c>
      <c r="J25" s="386">
        <f t="shared" si="4"/>
        <v>0</v>
      </c>
      <c r="K25" s="425"/>
      <c r="M25" s="344"/>
      <c r="N25" s="444">
        <f t="shared" si="0"/>
        <v>0</v>
      </c>
      <c r="O25" s="345" t="s">
        <v>508</v>
      </c>
      <c r="P25" s="345"/>
    </row>
    <row r="26" spans="1:16" ht="39.950000000000003" customHeight="1" x14ac:dyDescent="0.15">
      <c r="A26" s="338">
        <v>19</v>
      </c>
      <c r="B26" s="339"/>
      <c r="C26" s="442"/>
      <c r="D26" s="621"/>
      <c r="E26" s="621"/>
      <c r="F26" s="672"/>
      <c r="G26" s="672"/>
      <c r="H26" s="343"/>
      <c r="I26" s="386" t="str">
        <f t="shared" si="3"/>
        <v>0</v>
      </c>
      <c r="J26" s="386">
        <f t="shared" si="4"/>
        <v>0</v>
      </c>
      <c r="K26" s="425"/>
      <c r="M26" s="344"/>
      <c r="N26" s="444">
        <f t="shared" si="0"/>
        <v>0</v>
      </c>
      <c r="O26" s="345" t="s">
        <v>508</v>
      </c>
      <c r="P26" s="345"/>
    </row>
    <row r="27" spans="1:16" ht="39.950000000000003" customHeight="1" thickBot="1" x14ac:dyDescent="0.2">
      <c r="A27" s="338">
        <v>20</v>
      </c>
      <c r="B27" s="357"/>
      <c r="C27" s="443"/>
      <c r="D27" s="691"/>
      <c r="E27" s="691"/>
      <c r="F27" s="692"/>
      <c r="G27" s="692"/>
      <c r="H27" s="521"/>
      <c r="I27" s="386" t="str">
        <f t="shared" si="3"/>
        <v>0</v>
      </c>
      <c r="J27" s="386">
        <f t="shared" si="4"/>
        <v>0</v>
      </c>
      <c r="K27" s="425"/>
      <c r="M27" s="359"/>
      <c r="N27" s="444">
        <f t="shared" si="0"/>
        <v>0</v>
      </c>
      <c r="O27" s="398" t="s">
        <v>508</v>
      </c>
      <c r="P27" s="398"/>
    </row>
    <row r="28" spans="1:16" ht="39.950000000000003" customHeight="1" x14ac:dyDescent="0.15">
      <c r="A28" s="338">
        <v>21</v>
      </c>
      <c r="B28" s="339"/>
      <c r="C28" s="340"/>
      <c r="D28" s="621"/>
      <c r="E28" s="621"/>
      <c r="F28" s="618"/>
      <c r="G28" s="618"/>
      <c r="H28" s="520"/>
      <c r="I28" s="386" t="str">
        <f>IF(F28 &lt;&gt; "", "1", "0")</f>
        <v>0</v>
      </c>
      <c r="J28" s="386">
        <f>IF(H28 &lt;&gt; "", "1", "0")*I28</f>
        <v>0</v>
      </c>
      <c r="K28" s="425"/>
      <c r="M28" s="344"/>
      <c r="N28" s="444">
        <f t="shared" si="0"/>
        <v>0</v>
      </c>
      <c r="O28" s="345" t="s">
        <v>508</v>
      </c>
      <c r="P28" s="490"/>
    </row>
    <row r="29" spans="1:16" ht="39.950000000000003" customHeight="1" x14ac:dyDescent="0.15">
      <c r="A29" s="338">
        <v>22</v>
      </c>
      <c r="B29" s="339"/>
      <c r="C29" s="340"/>
      <c r="D29" s="621"/>
      <c r="E29" s="621"/>
      <c r="F29" s="672"/>
      <c r="G29" s="672"/>
      <c r="H29" s="343"/>
      <c r="I29" s="386" t="str">
        <f>IF(F29 &lt;&gt; "", "1", "0")</f>
        <v>0</v>
      </c>
      <c r="J29" s="386">
        <f>IF(H29 &lt;&gt; "", "1", "0")*I29</f>
        <v>0</v>
      </c>
      <c r="K29" s="425"/>
      <c r="M29" s="344"/>
      <c r="N29" s="444">
        <f t="shared" si="0"/>
        <v>0</v>
      </c>
      <c r="O29" s="345" t="s">
        <v>508</v>
      </c>
      <c r="P29" s="345"/>
    </row>
    <row r="30" spans="1:16" ht="39.950000000000003" customHeight="1" x14ac:dyDescent="0.15">
      <c r="A30" s="338">
        <v>23</v>
      </c>
      <c r="B30" s="339"/>
      <c r="C30" s="340"/>
      <c r="D30" s="621"/>
      <c r="E30" s="621"/>
      <c r="F30" s="672"/>
      <c r="G30" s="672"/>
      <c r="H30" s="343"/>
      <c r="I30" s="386" t="str">
        <f t="shared" ref="I30:I37" si="5">IF(F30 &lt;&gt; "", "1", "0")</f>
        <v>0</v>
      </c>
      <c r="J30" s="386">
        <f t="shared" ref="J30:J37" si="6">IF(H30 &lt;&gt; "", "1", "0")*I30</f>
        <v>0</v>
      </c>
      <c r="K30" s="425"/>
      <c r="M30" s="344"/>
      <c r="N30" s="444">
        <f t="shared" si="0"/>
        <v>0</v>
      </c>
      <c r="O30" s="345" t="s">
        <v>508</v>
      </c>
      <c r="P30" s="345"/>
    </row>
    <row r="31" spans="1:16" ht="39.950000000000003" customHeight="1" x14ac:dyDescent="0.15">
      <c r="A31" s="338">
        <v>24</v>
      </c>
      <c r="B31" s="339"/>
      <c r="C31" s="340"/>
      <c r="D31" s="621"/>
      <c r="E31" s="621"/>
      <c r="F31" s="672"/>
      <c r="G31" s="672"/>
      <c r="H31" s="343"/>
      <c r="I31" s="386" t="str">
        <f t="shared" si="5"/>
        <v>0</v>
      </c>
      <c r="J31" s="386">
        <f t="shared" si="6"/>
        <v>0</v>
      </c>
      <c r="K31" s="425"/>
      <c r="M31" s="344"/>
      <c r="N31" s="444">
        <f t="shared" si="0"/>
        <v>0</v>
      </c>
      <c r="O31" s="345" t="s">
        <v>508</v>
      </c>
      <c r="P31" s="345"/>
    </row>
    <row r="32" spans="1:16" ht="39.950000000000003" customHeight="1" x14ac:dyDescent="0.15">
      <c r="A32" s="338">
        <v>25</v>
      </c>
      <c r="B32" s="339"/>
      <c r="C32" s="340"/>
      <c r="D32" s="621"/>
      <c r="E32" s="621"/>
      <c r="F32" s="672"/>
      <c r="G32" s="672"/>
      <c r="H32" s="343"/>
      <c r="I32" s="386" t="str">
        <f t="shared" si="5"/>
        <v>0</v>
      </c>
      <c r="J32" s="386">
        <f t="shared" si="6"/>
        <v>0</v>
      </c>
      <c r="K32" s="425"/>
      <c r="M32" s="344"/>
      <c r="N32" s="444">
        <f t="shared" si="0"/>
        <v>0</v>
      </c>
      <c r="O32" s="345" t="s">
        <v>508</v>
      </c>
      <c r="P32" s="345"/>
    </row>
    <row r="33" spans="1:16" ht="39.950000000000003" customHeight="1" x14ac:dyDescent="0.15">
      <c r="A33" s="338">
        <v>26</v>
      </c>
      <c r="B33" s="339"/>
      <c r="C33" s="340"/>
      <c r="D33" s="621"/>
      <c r="E33" s="621"/>
      <c r="F33" s="672"/>
      <c r="G33" s="672"/>
      <c r="H33" s="343"/>
      <c r="I33" s="386" t="str">
        <f t="shared" si="5"/>
        <v>0</v>
      </c>
      <c r="J33" s="386">
        <f t="shared" si="6"/>
        <v>0</v>
      </c>
      <c r="K33" s="425"/>
      <c r="M33" s="344"/>
      <c r="N33" s="444">
        <f t="shared" si="0"/>
        <v>0</v>
      </c>
      <c r="O33" s="345" t="s">
        <v>508</v>
      </c>
      <c r="P33" s="345"/>
    </row>
    <row r="34" spans="1:16" ht="39.950000000000003" customHeight="1" x14ac:dyDescent="0.15">
      <c r="A34" s="338">
        <v>27</v>
      </c>
      <c r="B34" s="339"/>
      <c r="C34" s="340"/>
      <c r="D34" s="621"/>
      <c r="E34" s="621"/>
      <c r="F34" s="672"/>
      <c r="G34" s="672"/>
      <c r="H34" s="343"/>
      <c r="I34" s="386" t="str">
        <f t="shared" si="5"/>
        <v>0</v>
      </c>
      <c r="J34" s="386">
        <f t="shared" si="6"/>
        <v>0</v>
      </c>
      <c r="K34" s="425"/>
      <c r="M34" s="344"/>
      <c r="N34" s="444">
        <f t="shared" si="0"/>
        <v>0</v>
      </c>
      <c r="O34" s="345" t="s">
        <v>508</v>
      </c>
      <c r="P34" s="345"/>
    </row>
    <row r="35" spans="1:16" ht="39.950000000000003" customHeight="1" x14ac:dyDescent="0.15">
      <c r="A35" s="338">
        <v>28</v>
      </c>
      <c r="B35" s="339"/>
      <c r="C35" s="340"/>
      <c r="D35" s="621"/>
      <c r="E35" s="621"/>
      <c r="F35" s="672"/>
      <c r="G35" s="672"/>
      <c r="H35" s="343"/>
      <c r="I35" s="386" t="str">
        <f t="shared" si="5"/>
        <v>0</v>
      </c>
      <c r="J35" s="386">
        <f t="shared" si="6"/>
        <v>0</v>
      </c>
      <c r="K35" s="425"/>
      <c r="M35" s="344"/>
      <c r="N35" s="444">
        <f t="shared" si="0"/>
        <v>0</v>
      </c>
      <c r="O35" s="345" t="s">
        <v>508</v>
      </c>
      <c r="P35" s="345"/>
    </row>
    <row r="36" spans="1:16" ht="39.950000000000003" customHeight="1" x14ac:dyDescent="0.15">
      <c r="A36" s="338">
        <v>29</v>
      </c>
      <c r="B36" s="339"/>
      <c r="C36" s="340"/>
      <c r="D36" s="621"/>
      <c r="E36" s="621"/>
      <c r="F36" s="672"/>
      <c r="G36" s="672"/>
      <c r="H36" s="343"/>
      <c r="I36" s="386" t="str">
        <f t="shared" si="5"/>
        <v>0</v>
      </c>
      <c r="J36" s="386">
        <f t="shared" si="6"/>
        <v>0</v>
      </c>
      <c r="K36" s="425"/>
      <c r="M36" s="344"/>
      <c r="N36" s="444">
        <f t="shared" si="0"/>
        <v>0</v>
      </c>
      <c r="O36" s="345" t="s">
        <v>508</v>
      </c>
      <c r="P36" s="345"/>
    </row>
    <row r="37" spans="1:16" ht="39.950000000000003" customHeight="1" thickBot="1" x14ac:dyDescent="0.2">
      <c r="A37" s="338">
        <v>30</v>
      </c>
      <c r="B37" s="357"/>
      <c r="C37" s="358"/>
      <c r="D37" s="691"/>
      <c r="E37" s="691"/>
      <c r="F37" s="692"/>
      <c r="G37" s="692"/>
      <c r="H37" s="343"/>
      <c r="I37" s="386" t="str">
        <f t="shared" si="5"/>
        <v>0</v>
      </c>
      <c r="J37" s="386">
        <f t="shared" si="6"/>
        <v>0</v>
      </c>
      <c r="K37" s="425"/>
      <c r="M37" s="359"/>
      <c r="N37" s="444">
        <f t="shared" si="0"/>
        <v>0</v>
      </c>
      <c r="O37" s="398" t="s">
        <v>508</v>
      </c>
      <c r="P37" s="345"/>
    </row>
    <row r="38" spans="1:16" ht="18.75" x14ac:dyDescent="0.15">
      <c r="A38" s="673"/>
      <c r="B38" s="701"/>
      <c r="C38" s="701"/>
      <c r="D38" s="701"/>
      <c r="E38" s="701"/>
      <c r="F38" s="701"/>
      <c r="G38" s="701"/>
      <c r="H38" s="702"/>
      <c r="I38" s="388"/>
      <c r="J38" s="386">
        <f>SUM(J8:J37)</f>
        <v>0</v>
      </c>
      <c r="K38" s="425"/>
      <c r="M38" s="360"/>
      <c r="N38" s="445">
        <f>SUM(N8:N37)</f>
        <v>0</v>
      </c>
      <c r="O38" s="361"/>
      <c r="P38" s="307"/>
    </row>
    <row r="39" spans="1:16" x14ac:dyDescent="0.15">
      <c r="A39" s="308" t="s">
        <v>433</v>
      </c>
      <c r="K39" s="425"/>
    </row>
  </sheetData>
  <sheetProtection sheet="1" objects="1" scenarios="1"/>
  <mergeCells count="76">
    <mergeCell ref="D30:E30"/>
    <mergeCell ref="F30:G30"/>
    <mergeCell ref="B6:B7"/>
    <mergeCell ref="C6:C7"/>
    <mergeCell ref="D6:E7"/>
    <mergeCell ref="F6:G7"/>
    <mergeCell ref="D12:E12"/>
    <mergeCell ref="F12:G12"/>
    <mergeCell ref="D13:E13"/>
    <mergeCell ref="F13:G13"/>
    <mergeCell ref="D14:E14"/>
    <mergeCell ref="F14:G14"/>
    <mergeCell ref="D15:E15"/>
    <mergeCell ref="F15:G15"/>
    <mergeCell ref="D16:E16"/>
    <mergeCell ref="F16:G16"/>
    <mergeCell ref="M6:M7"/>
    <mergeCell ref="P6:P7"/>
    <mergeCell ref="D28:E28"/>
    <mergeCell ref="F28:G28"/>
    <mergeCell ref="D29:E29"/>
    <mergeCell ref="F29:G29"/>
    <mergeCell ref="N6:N7"/>
    <mergeCell ref="O6:O7"/>
    <mergeCell ref="D8:E8"/>
    <mergeCell ref="F8:G8"/>
    <mergeCell ref="D9:E9"/>
    <mergeCell ref="F9:G9"/>
    <mergeCell ref="D10:E10"/>
    <mergeCell ref="F10:G10"/>
    <mergeCell ref="D11:E11"/>
    <mergeCell ref="F11:G11"/>
    <mergeCell ref="A38:H38"/>
    <mergeCell ref="M2:M3"/>
    <mergeCell ref="D31:E31"/>
    <mergeCell ref="D37:E37"/>
    <mergeCell ref="F31:G31"/>
    <mergeCell ref="D32:E32"/>
    <mergeCell ref="F32:G32"/>
    <mergeCell ref="D33:E33"/>
    <mergeCell ref="F33:G33"/>
    <mergeCell ref="D34:E34"/>
    <mergeCell ref="F34:G34"/>
    <mergeCell ref="F37:G37"/>
    <mergeCell ref="D35:E35"/>
    <mergeCell ref="F35:G35"/>
    <mergeCell ref="D36:E36"/>
    <mergeCell ref="F36:G36"/>
    <mergeCell ref="N2:N3"/>
    <mergeCell ref="O2:O3"/>
    <mergeCell ref="P2:P3"/>
    <mergeCell ref="B2:B3"/>
    <mergeCell ref="C2:E3"/>
    <mergeCell ref="G2:G3"/>
    <mergeCell ref="D17:E17"/>
    <mergeCell ref="F17:G17"/>
    <mergeCell ref="D18:E18"/>
    <mergeCell ref="F18:G18"/>
    <mergeCell ref="D19:E19"/>
    <mergeCell ref="F19:G19"/>
    <mergeCell ref="D20:E20"/>
    <mergeCell ref="F20:G20"/>
    <mergeCell ref="D21:E21"/>
    <mergeCell ref="F21:G21"/>
    <mergeCell ref="D22:E22"/>
    <mergeCell ref="F22:G22"/>
    <mergeCell ref="D26:E26"/>
    <mergeCell ref="F26:G26"/>
    <mergeCell ref="D27:E27"/>
    <mergeCell ref="F27:G27"/>
    <mergeCell ref="D23:E23"/>
    <mergeCell ref="F23:G23"/>
    <mergeCell ref="D24:E24"/>
    <mergeCell ref="F24:G24"/>
    <mergeCell ref="D25:E25"/>
    <mergeCell ref="F25:G25"/>
  </mergeCells>
  <phoneticPr fontId="2"/>
  <conditionalFormatting sqref="G2:G3">
    <cfRule type="cellIs" dxfId="34" priority="2" operator="greaterThan">
      <formula>0</formula>
    </cfRule>
  </conditionalFormatting>
  <conditionalFormatting sqref="P2:P3">
    <cfRule type="cellIs" dxfId="33" priority="1" operator="greaterThan">
      <formula>0</formula>
    </cfRule>
  </conditionalFormatting>
  <dataValidations count="2">
    <dataValidation type="list" allowBlank="1" showInputMessage="1" showErrorMessage="1" sqref="F8:G37">
      <formula1>INDIRECT(D8)</formula1>
    </dataValidation>
    <dataValidation type="list" allowBlank="1" showInputMessage="1" showErrorMessage="1" sqref="H8:H37">
      <formula1>",R6.3.16〜R6.3.31,R6.4,R6.5,R6.6,R6.7,R6.8,R6.9,R6.10,R6.11,R6.12,R7.1,R7.2,R7.3.1～R7.3.14"</formula1>
    </dataValidation>
  </dataValidations>
  <pageMargins left="0.25" right="0.25" top="0.75" bottom="0.75" header="0.3" footer="0.3"/>
  <pageSetup paperSize="9" scale="97" orientation="landscape" verticalDpi="0" r:id="rId1"/>
  <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14:formula1>
            <xm:f>EMS対象機器!$B$78:$B$107</xm:f>
          </x14:formula1>
          <xm:sqref>D8:D37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275</vt:i4>
      </vt:variant>
    </vt:vector>
  </HeadingPairs>
  <TitlesOfParts>
    <vt:vector size="293" baseType="lpstr">
      <vt:lpstr>助成事業申請書</vt:lpstr>
      <vt:lpstr>トラック協会使用</vt:lpstr>
      <vt:lpstr>決定通知書</vt:lpstr>
      <vt:lpstr>誓約書</vt:lpstr>
      <vt:lpstr>安全装置</vt:lpstr>
      <vt:lpstr>トルクレンチ専用</vt:lpstr>
      <vt:lpstr>ドラレコ</vt:lpstr>
      <vt:lpstr>可動式</vt:lpstr>
      <vt:lpstr>EMS</vt:lpstr>
      <vt:lpstr>ｱｲﾄﾞﾘﾝｸﾞｽﾄｯﾌﾟ</vt:lpstr>
      <vt:lpstr>助成事業実績報告書</vt:lpstr>
      <vt:lpstr>Sheet2</vt:lpstr>
      <vt:lpstr>Sheet1</vt:lpstr>
      <vt:lpstr>環境対応車一覧</vt:lpstr>
      <vt:lpstr>安全装置対象機器一覧</vt:lpstr>
      <vt:lpstr>ドライブレコーダー対象機器</vt:lpstr>
      <vt:lpstr>EMS対象機器</vt:lpstr>
      <vt:lpstr>アイドリング</vt:lpstr>
      <vt:lpstr>ＣＢＣ_後方</vt:lpstr>
      <vt:lpstr>ＣＢＣ_側方</vt:lpstr>
      <vt:lpstr>CENTLESS_EMS</vt:lpstr>
      <vt:lpstr>DR_区分</vt:lpstr>
      <vt:lpstr>DR区分</vt:lpstr>
      <vt:lpstr>DTEGジャパン_標準</vt:lpstr>
      <vt:lpstr>GO_簡易</vt:lpstr>
      <vt:lpstr>HS_THERMO_冷房</vt:lpstr>
      <vt:lpstr>INBYTE_簡易</vt:lpstr>
      <vt:lpstr>INBYTE_後方</vt:lpstr>
      <vt:lpstr>INBYTE_側方</vt:lpstr>
      <vt:lpstr>INBYTE_標準</vt:lpstr>
      <vt:lpstr>ＩＴＳグリッド</vt:lpstr>
      <vt:lpstr>ITSグリッド_EMS</vt:lpstr>
      <vt:lpstr>ＩＴＳグリッド_簡易</vt:lpstr>
      <vt:lpstr>ITSグリッド_連携</vt:lpstr>
      <vt:lpstr>JK_TECH_簡易</vt:lpstr>
      <vt:lpstr>JK_TECH_標準</vt:lpstr>
      <vt:lpstr>MSネット_簡易</vt:lpstr>
      <vt:lpstr>Nauto_Japan_簡易</vt:lpstr>
      <vt:lpstr>NautoJapan_後付</vt:lpstr>
      <vt:lpstr>NH_Technology_簡易</vt:lpstr>
      <vt:lpstr>ＮＰシステム開発</vt:lpstr>
      <vt:lpstr>NPシステム開発_EMS</vt:lpstr>
      <vt:lpstr>ＮＰシステム開発_一体</vt:lpstr>
      <vt:lpstr>ＮＰシステム開発_簡易</vt:lpstr>
      <vt:lpstr>ＮＰシステム開発_連携</vt:lpstr>
      <vt:lpstr>ORLACO_後方</vt:lpstr>
      <vt:lpstr>ORLACO_側方</vt:lpstr>
      <vt:lpstr>助成事業申請書!Print_Area</vt:lpstr>
      <vt:lpstr>ドラレコ!Print_Titles</vt:lpstr>
      <vt:lpstr>トルクレンチ専用!Print_Titles</vt:lpstr>
      <vt:lpstr>安全装置!Print_Titles</vt:lpstr>
      <vt:lpstr>TCI_後方</vt:lpstr>
      <vt:lpstr>TCL_簡易</vt:lpstr>
      <vt:lpstr>ＵＤトラックス</vt:lpstr>
      <vt:lpstr>UDトラックス_クーラー</vt:lpstr>
      <vt:lpstr>UDトラックス_後方</vt:lpstr>
      <vt:lpstr>UDトラックス_側方</vt:lpstr>
      <vt:lpstr>アース電機_後方</vt:lpstr>
      <vt:lpstr>アース電機_側方</vt:lpstr>
      <vt:lpstr>アールアンドピー_後方</vt:lpstr>
      <vt:lpstr>アールアンドピー_側方</vt:lpstr>
      <vt:lpstr>アイ・シー・エル_冷房</vt:lpstr>
      <vt:lpstr>アイ・シー・エル_連携</vt:lpstr>
      <vt:lpstr>あきば商会</vt:lpstr>
      <vt:lpstr>あきば商会_EMS</vt:lpstr>
      <vt:lpstr>あきば商会_一体</vt:lpstr>
      <vt:lpstr>あきば商会_連携</vt:lpstr>
      <vt:lpstr>アクシス_連携</vt:lpstr>
      <vt:lpstr>アグレクション_後方</vt:lpstr>
      <vt:lpstr>アグレクション_側方</vt:lpstr>
      <vt:lpstr>アサヒリサーチ_標準</vt:lpstr>
      <vt:lpstr>アポロ技研_EMS</vt:lpstr>
      <vt:lpstr>アルファ・デポ_簡易</vt:lpstr>
      <vt:lpstr>アルファ・デポ_後方</vt:lpstr>
      <vt:lpstr>アルファ・デポ_側方</vt:lpstr>
      <vt:lpstr>イーテック_簡易</vt:lpstr>
      <vt:lpstr>イーテック_後付</vt:lpstr>
      <vt:lpstr>いすゞA_S_冷房</vt:lpstr>
      <vt:lpstr>いすゞAｱﾝﾄﾞS_標準</vt:lpstr>
      <vt:lpstr>いすゞAｱﾝﾄﾞS_連携</vt:lpstr>
      <vt:lpstr>いすゞ自動車</vt:lpstr>
      <vt:lpstr>いすゞ自動車_EMS</vt:lpstr>
      <vt:lpstr>いすゞ自動車_クーラー</vt:lpstr>
      <vt:lpstr>いすゞ自動車_一体</vt:lpstr>
      <vt:lpstr>いすゞ自動車_側方</vt:lpstr>
      <vt:lpstr>インター</vt:lpstr>
      <vt:lpstr>ｲﾝﾀｰﾛｯｸ</vt:lpstr>
      <vt:lpstr>ウィンズ・テクノロジー・ジャパン_簡易</vt:lpstr>
      <vt:lpstr>ウィンズ・テクノロジー・ジャパン_後方</vt:lpstr>
      <vt:lpstr>ウィンズ・テクノロジー・ジャパン_側方</vt:lpstr>
      <vt:lpstr>ウィンズ・テクノロジー・ジャパン_標準</vt:lpstr>
      <vt:lpstr>エアヒーター</vt:lpstr>
      <vt:lpstr>エコモット_簡易</vt:lpstr>
      <vt:lpstr>エバスぺヒャーミクニクライメットコントロールシステムズ_ヒーター</vt:lpstr>
      <vt:lpstr>エバスペヒャーミクニクライメットコントロールシステムズ_冷房</vt:lpstr>
      <vt:lpstr>エフ・アール・シー_簡易</vt:lpstr>
      <vt:lpstr>エフ・アール・シー_後方</vt:lpstr>
      <vt:lpstr>エフ・アール・シー_側方</vt:lpstr>
      <vt:lpstr>エムアンドケイ_簡易</vt:lpstr>
      <vt:lpstr>エムモビリティ</vt:lpstr>
      <vt:lpstr>エムモビリティ_一体</vt:lpstr>
      <vt:lpstr>エムモビリティ_簡易</vt:lpstr>
      <vt:lpstr>エムモビリティ_連携</vt:lpstr>
      <vt:lpstr>カーメイト_簡易</vt:lpstr>
      <vt:lpstr>キャストレード_後方</vt:lpstr>
      <vt:lpstr>クラリオン_EMS</vt:lpstr>
      <vt:lpstr>クラリオン_後方</vt:lpstr>
      <vt:lpstr>クラリオン_側方</vt:lpstr>
      <vt:lpstr>クラリオンセールスアンドマーケティング_一体</vt:lpstr>
      <vt:lpstr>クラリオンセールスアンドマーケティング_標準</vt:lpstr>
      <vt:lpstr>クラリオンセールスアンドマーケティング_連携</vt:lpstr>
      <vt:lpstr>クラリオンライフサイクルソリューションズ_簡易</vt:lpstr>
      <vt:lpstr>クロコアートファクトリー_ヒーター</vt:lpstr>
      <vt:lpstr>コシダテック_後方</vt:lpstr>
      <vt:lpstr>コシダテック_側方</vt:lpstr>
      <vt:lpstr>コムテック_簡易</vt:lpstr>
      <vt:lpstr>ジェットイノウエ_簡易</vt:lpstr>
      <vt:lpstr>ジェットイノウエ_後方</vt:lpstr>
      <vt:lpstr>ジェットイノウエ_側方</vt:lpstr>
      <vt:lpstr>システック_EMS</vt:lpstr>
      <vt:lpstr>ジャパン・トゥエンティ_ワン_後付</vt:lpstr>
      <vt:lpstr>シルバーアイ_簡易</vt:lpstr>
      <vt:lpstr>シルバーアイ_後方</vt:lpstr>
      <vt:lpstr>シルバーアイ_側方</vt:lpstr>
      <vt:lpstr>シルバーアイ_標準</vt:lpstr>
      <vt:lpstr>シンクウェアジャパン_後方</vt:lpstr>
      <vt:lpstr>シンクウェアジャパン_側方</vt:lpstr>
      <vt:lpstr>スカニアジャパン_後方</vt:lpstr>
      <vt:lpstr>スカニアジャパン_側方</vt:lpstr>
      <vt:lpstr>スカニアジャパン_冷房</vt:lpstr>
      <vt:lpstr>スティーラージャパン_後方</vt:lpstr>
      <vt:lpstr>スティーラージャパン_側方</vt:lpstr>
      <vt:lpstr>スマートバリュー</vt:lpstr>
      <vt:lpstr>スマートバリュー_簡易</vt:lpstr>
      <vt:lpstr>セルスター工業_簡易</vt:lpstr>
      <vt:lpstr>ソーアップ_毛布</vt:lpstr>
      <vt:lpstr>データ・テック</vt:lpstr>
      <vt:lpstr>データ・テック_EMS</vt:lpstr>
      <vt:lpstr>データ・テック_一体</vt:lpstr>
      <vt:lpstr>データ・テック_連携</vt:lpstr>
      <vt:lpstr>データトロン_EMS</vt:lpstr>
      <vt:lpstr>テクノホライゾン_ファインフィットデザインカンパニー_連携</vt:lpstr>
      <vt:lpstr>テクノホライゾンファインフィットデザインカンパニー_EMS</vt:lpstr>
      <vt:lpstr>テクノホライゾンファインフィットデザインカンパニー_標準</vt:lpstr>
      <vt:lpstr>デルタ_ツーリング_後付</vt:lpstr>
      <vt:lpstr>デンソー</vt:lpstr>
      <vt:lpstr>デンソー_EMS</vt:lpstr>
      <vt:lpstr>デンソー_クーラー</vt:lpstr>
      <vt:lpstr>デンソー_ソリューション_後付</vt:lpstr>
      <vt:lpstr>デンソー_一体</vt:lpstr>
      <vt:lpstr>デンソー_毛布</vt:lpstr>
      <vt:lpstr>デンソー_連携</vt:lpstr>
      <vt:lpstr>デンソーセールス_連携</vt:lpstr>
      <vt:lpstr>デンソーソリューション_冷房</vt:lpstr>
      <vt:lpstr>デンソーテン</vt:lpstr>
      <vt:lpstr>デンソーテン_EMS</vt:lpstr>
      <vt:lpstr>デンソーテン_一体</vt:lpstr>
      <vt:lpstr>デンソーテン_標準</vt:lpstr>
      <vt:lpstr>デンソーテン_連携</vt:lpstr>
      <vt:lpstr>ドコマップジャパン_連携</vt:lpstr>
      <vt:lpstr>トコムス_簡易</vt:lpstr>
      <vt:lpstr>ドコモ・システムズ_連携</vt:lpstr>
      <vt:lpstr>トム通信工業_標準</vt:lpstr>
      <vt:lpstr>トム通信工業_連携</vt:lpstr>
      <vt:lpstr>トヨタ自動車</vt:lpstr>
      <vt:lpstr>ドライブ・カメラ_連携</vt:lpstr>
      <vt:lpstr>ドリームメーカー</vt:lpstr>
      <vt:lpstr>トワード_EMS</vt:lpstr>
      <vt:lpstr>トワード_簡易</vt:lpstr>
      <vt:lpstr>ナブアシスト_EMS</vt:lpstr>
      <vt:lpstr>ネクストリンク</vt:lpstr>
      <vt:lpstr>ノーティス_簡易</vt:lpstr>
      <vt:lpstr>ノーティス_標準</vt:lpstr>
      <vt:lpstr>ノーティス_連携</vt:lpstr>
      <vt:lpstr>パーマンコーポレーション_後方</vt:lpstr>
      <vt:lpstr>パーマンコーポレーション_側方</vt:lpstr>
      <vt:lpstr>パイオニア_標準</vt:lpstr>
      <vt:lpstr>パイオニア_連携</vt:lpstr>
      <vt:lpstr>パイオニア販売_EMS</vt:lpstr>
      <vt:lpstr>ビューテック_簡易</vt:lpstr>
      <vt:lpstr>ビューテック_後付</vt:lpstr>
      <vt:lpstr>ビューテック_標準</vt:lpstr>
      <vt:lpstr>ビューテック_連携</vt:lpstr>
      <vt:lpstr>フタバシステム_標準</vt:lpstr>
      <vt:lpstr>プロスタッフ_毛布</vt:lpstr>
      <vt:lpstr>ベバストサーモアンドコンフォートジャパン_ヒーター</vt:lpstr>
      <vt:lpstr>ベバストサーモアンドコンフォートジャパン_冷房</vt:lpstr>
      <vt:lpstr>ボルボ</vt:lpstr>
      <vt:lpstr>ホワイトハウス_冷房</vt:lpstr>
      <vt:lpstr>ミヤマ_EMS</vt:lpstr>
      <vt:lpstr>メルコモビリティーソリューションズ_後方</vt:lpstr>
      <vt:lpstr>メルコモビリティーソリューションズ_側方</vt:lpstr>
      <vt:lpstr>メルモ_EMS</vt:lpstr>
      <vt:lpstr>メルモ_連携</vt:lpstr>
      <vt:lpstr>モバイルクリエイト_簡易</vt:lpstr>
      <vt:lpstr>モバイルリンク_一体</vt:lpstr>
      <vt:lpstr>モバイルリンク_連携</vt:lpstr>
      <vt:lpstr>ユピテル_簡易</vt:lpstr>
      <vt:lpstr>ユピテル_標準</vt:lpstr>
      <vt:lpstr>ヨシオ_毛布</vt:lpstr>
      <vt:lpstr>レゾナント・システムズ</vt:lpstr>
      <vt:lpstr>ワーテックス_EMS</vt:lpstr>
      <vt:lpstr>ワーテックス_簡易</vt:lpstr>
      <vt:lpstr>ワーテックス_後方</vt:lpstr>
      <vt:lpstr>ワーテックス_側方</vt:lpstr>
      <vt:lpstr>ワーテックス_標準</vt:lpstr>
      <vt:lpstr>ワーテックス_毛布</vt:lpstr>
      <vt:lpstr>ワーテックス_連携</vt:lpstr>
      <vt:lpstr>綾瀬設備工業_簡易</vt:lpstr>
      <vt:lpstr>一体型</vt:lpstr>
      <vt:lpstr>運行管理連携型</vt:lpstr>
      <vt:lpstr>沖電気工業_EMS</vt:lpstr>
      <vt:lpstr>温水式ヒーター</vt:lpstr>
      <vt:lpstr>簡易型</vt:lpstr>
      <vt:lpstr>後付安全装置</vt:lpstr>
      <vt:lpstr>後方</vt:lpstr>
      <vt:lpstr>光英システム_EMS</vt:lpstr>
      <vt:lpstr>光英システム_標準</vt:lpstr>
      <vt:lpstr>光英システム_連携</vt:lpstr>
      <vt:lpstr>三菱ふそう</vt:lpstr>
      <vt:lpstr>三菱ふそう_クーラー</vt:lpstr>
      <vt:lpstr>三菱ふそう_トラック・バス_EMS</vt:lpstr>
      <vt:lpstr>三菱ふそう_トラック・バス_連携</vt:lpstr>
      <vt:lpstr>三菱ふそう_ヒーター</vt:lpstr>
      <vt:lpstr>三菱電機_後方</vt:lpstr>
      <vt:lpstr>三菱電機_側方</vt:lpstr>
      <vt:lpstr>市光工業_後方</vt:lpstr>
      <vt:lpstr>市光工業_側方</vt:lpstr>
      <vt:lpstr>市光工業_標準</vt:lpstr>
      <vt:lpstr>市光工業_連携</vt:lpstr>
      <vt:lpstr>車載バッテリー式冷房装置</vt:lpstr>
      <vt:lpstr>秋田県貿易</vt:lpstr>
      <vt:lpstr>匠技研_簡易</vt:lpstr>
      <vt:lpstr>青木製作所</vt:lpstr>
      <vt:lpstr>青木製作所_簡易</vt:lpstr>
      <vt:lpstr>側方</vt:lpstr>
      <vt:lpstr>側方衝突</vt:lpstr>
      <vt:lpstr>太陽工業_冷房</vt:lpstr>
      <vt:lpstr>辰巳屋興業_簡易</vt:lpstr>
      <vt:lpstr>辰巳屋興業_後方</vt:lpstr>
      <vt:lpstr>辰巳屋興業_側方</vt:lpstr>
      <vt:lpstr>蓄冷式クーラー</vt:lpstr>
      <vt:lpstr>槌屋ヤック_後方</vt:lpstr>
      <vt:lpstr>槌屋ヤック_側方</vt:lpstr>
      <vt:lpstr>電気式毛布</vt:lpstr>
      <vt:lpstr>東海クラリオン</vt:lpstr>
      <vt:lpstr>東海クラリオン_一体</vt:lpstr>
      <vt:lpstr>東海クラリオン_後付</vt:lpstr>
      <vt:lpstr>東海クラリオン_後方</vt:lpstr>
      <vt:lpstr>東海クラリオン_側方衝突</vt:lpstr>
      <vt:lpstr>東海クラリオン_標準</vt:lpstr>
      <vt:lpstr>東海クラリオン_連携</vt:lpstr>
      <vt:lpstr>東海電子_インター</vt:lpstr>
      <vt:lpstr>東信電気_連携</vt:lpstr>
      <vt:lpstr>日商エレクトロニクス_簡易</vt:lpstr>
      <vt:lpstr>日米電子_EMS</vt:lpstr>
      <vt:lpstr>日本ヴューテック_簡易</vt:lpstr>
      <vt:lpstr>日本ヴューテック_後方</vt:lpstr>
      <vt:lpstr>日本ヴューテック_側方</vt:lpstr>
      <vt:lpstr>日本ヴューテック_標準</vt:lpstr>
      <vt:lpstr>日本セラミック</vt:lpstr>
      <vt:lpstr>日本鋭明技術</vt:lpstr>
      <vt:lpstr>日本鋭明技術_標準</vt:lpstr>
      <vt:lpstr>日本低炭素開発_EMS</vt:lpstr>
      <vt:lpstr>日本電気_連携</vt:lpstr>
      <vt:lpstr>日野自動車</vt:lpstr>
      <vt:lpstr>日野自動車_EMS</vt:lpstr>
      <vt:lpstr>日野自動車_クーラー</vt:lpstr>
      <vt:lpstr>日野自動車_ヒーター</vt:lpstr>
      <vt:lpstr>日野自動車_後付</vt:lpstr>
      <vt:lpstr>日野自動車_後方</vt:lpstr>
      <vt:lpstr>日野自動車_側方</vt:lpstr>
      <vt:lpstr>日立製作所_後付</vt:lpstr>
      <vt:lpstr>菱和_標準</vt:lpstr>
      <vt:lpstr>標準型</vt:lpstr>
      <vt:lpstr>富士ソフト_EMS</vt:lpstr>
      <vt:lpstr>富士ソフト_簡易</vt:lpstr>
      <vt:lpstr>富士ソフト_連携</vt:lpstr>
      <vt:lpstr>富士通</vt:lpstr>
      <vt:lpstr>富士通__トランストロン製</vt:lpstr>
      <vt:lpstr>富士通_EMS</vt:lpstr>
      <vt:lpstr>富士通_トランストロン製_EMS</vt:lpstr>
      <vt:lpstr>富士通_トランストロン製_一体</vt:lpstr>
      <vt:lpstr>富士通_トランストロン製_連携</vt:lpstr>
      <vt:lpstr>富士通_一体</vt:lpstr>
      <vt:lpstr>富士通_連携</vt:lpstr>
      <vt:lpstr>堀場製作所_一体</vt:lpstr>
      <vt:lpstr>堀場製作所_連携</vt:lpstr>
      <vt:lpstr>名鉄交通商事</vt:lpstr>
      <vt:lpstr>矢崎エナジー_______________________________________________________________________________________________________システム_連携</vt:lpstr>
      <vt:lpstr>矢崎エナジーシステム_EMS</vt:lpstr>
      <vt:lpstr>矢崎エナジーシステム_一体</vt:lpstr>
      <vt:lpstr>矢崎エナジーシステム_連携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hoshino</dc:creator>
  <cp:lastModifiedBy>user</cp:lastModifiedBy>
  <cp:lastPrinted>2024-04-15T02:07:30Z</cp:lastPrinted>
  <dcterms:created xsi:type="dcterms:W3CDTF">2006-02-02T01:54:25Z</dcterms:created>
  <dcterms:modified xsi:type="dcterms:W3CDTF">2024-05-01T05:45:22Z</dcterms:modified>
</cp:coreProperties>
</file>